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лое\Desktop\"/>
    </mc:Choice>
  </mc:AlternateContent>
  <bookViews>
    <workbookView xWindow="0" yWindow="0" windowWidth="28800" windowHeight="11535" activeTab="1"/>
  </bookViews>
  <sheets>
    <sheet name="Смета коммерч.-утверждено" sheetId="11" r:id="rId1"/>
    <sheet name="Cмета  -цел. взносы - утверж" sheetId="12" r:id="rId2"/>
  </sheets>
  <definedNames>
    <definedName name="_xlnm.Print_Titles" localSheetId="1">'Cмета  -цел. взносы - утверж'!$5:$5</definedName>
    <definedName name="_xlnm.Print_Titles" localSheetId="0">'Смета коммерч.-утверждено'!$4:$4</definedName>
  </definedNames>
  <calcPr calcId="152511"/>
</workbook>
</file>

<file path=xl/calcChain.xml><?xml version="1.0" encoding="utf-8"?>
<calcChain xmlns="http://schemas.openxmlformats.org/spreadsheetml/2006/main">
  <c r="F15" i="12" l="1"/>
  <c r="E15" i="12"/>
  <c r="D28" i="12" l="1"/>
  <c r="E27" i="12" l="1"/>
  <c r="D27" i="12" s="1"/>
  <c r="E26" i="12"/>
  <c r="E35" i="12" l="1"/>
  <c r="E43" i="12"/>
  <c r="D43" i="12" s="1"/>
  <c r="D29" i="12"/>
  <c r="D30" i="12"/>
  <c r="D31" i="12"/>
  <c r="D32" i="12"/>
  <c r="D33" i="12"/>
  <c r="D35" i="12"/>
  <c r="D36" i="12"/>
  <c r="D38" i="12"/>
  <c r="D40" i="12"/>
  <c r="D41" i="12"/>
  <c r="D42" i="12"/>
  <c r="D19" i="12"/>
  <c r="D8" i="12"/>
  <c r="D9" i="12"/>
  <c r="D10" i="12"/>
  <c r="D11" i="12"/>
  <c r="D12" i="12"/>
  <c r="D13" i="12"/>
  <c r="D14" i="12"/>
  <c r="D15" i="12"/>
  <c r="D16" i="12"/>
  <c r="D17" i="12"/>
  <c r="F44" i="12"/>
  <c r="E22" i="12"/>
  <c r="F22" i="12"/>
  <c r="E18" i="12"/>
  <c r="F18" i="12"/>
  <c r="E39" i="12"/>
  <c r="D39" i="12" s="1"/>
  <c r="E37" i="12"/>
  <c r="D37" i="12" s="1"/>
  <c r="D7" i="12"/>
  <c r="D21" i="12"/>
  <c r="F46" i="12"/>
  <c r="E34" i="12"/>
  <c r="D34" i="12" s="1"/>
  <c r="D26" i="12"/>
  <c r="D20" i="12"/>
  <c r="D31" i="11"/>
  <c r="C31" i="11"/>
  <c r="C8" i="11"/>
  <c r="C6" i="11"/>
  <c r="D9" i="11"/>
  <c r="D10" i="11"/>
  <c r="D11" i="11"/>
  <c r="D12" i="11"/>
  <c r="D13" i="11"/>
  <c r="D14" i="11"/>
  <c r="D15" i="11"/>
  <c r="D16" i="11"/>
  <c r="D5" i="11"/>
  <c r="D30" i="11"/>
  <c r="C26" i="11"/>
  <c r="C30" i="11" s="1"/>
  <c r="E44" i="12" l="1"/>
  <c r="D18" i="12"/>
  <c r="D22" i="12"/>
  <c r="E23" i="12"/>
  <c r="D44" i="12"/>
  <c r="F23" i="12"/>
  <c r="F45" i="12" s="1"/>
  <c r="F47" i="12" s="1"/>
  <c r="C17" i="11"/>
  <c r="D23" i="12" l="1"/>
  <c r="D45" i="12"/>
  <c r="D47" i="12" s="1"/>
  <c r="E45" i="12"/>
  <c r="E47" i="12" s="1"/>
  <c r="F48" i="12"/>
  <c r="D8" i="11" l="1"/>
  <c r="D6" i="11"/>
  <c r="D7" i="11"/>
  <c r="D17" i="11" l="1"/>
</calcChain>
</file>

<file path=xl/sharedStrings.xml><?xml version="1.0" encoding="utf-8"?>
<sst xmlns="http://schemas.openxmlformats.org/spreadsheetml/2006/main" count="146" uniqueCount="134">
  <si>
    <t>Слесарь-сантехник</t>
  </si>
  <si>
    <t>Электрик</t>
  </si>
  <si>
    <t>Итого</t>
  </si>
  <si>
    <t>Канцелярские товары на нужды ТСЖ</t>
  </si>
  <si>
    <t>Почтовые расходы</t>
  </si>
  <si>
    <t>Обучение персонала</t>
  </si>
  <si>
    <t>Техническое обслуживание индивидуального теплового пункта</t>
  </si>
  <si>
    <t>Испытание пожарных гидрантов и перекатка пожарных рукавов</t>
  </si>
  <si>
    <t>Обязательное страхование лифтов</t>
  </si>
  <si>
    <r>
      <rPr>
        <b/>
        <sz val="9"/>
        <rFont val="Arial"/>
        <family val="2"/>
        <charset val="204"/>
      </rPr>
      <t>Услуга</t>
    </r>
  </si>
  <si>
    <t>1,00</t>
  </si>
  <si>
    <r>
      <rPr>
        <b/>
        <sz val="9"/>
        <rFont val="Arial"/>
        <family val="2"/>
        <charset val="204"/>
      </rPr>
      <t>1 месяц</t>
    </r>
  </si>
  <si>
    <r>
      <rPr>
        <b/>
        <sz val="9"/>
        <rFont val="Arial"/>
        <family val="2"/>
        <charset val="204"/>
      </rPr>
      <t>Примечание</t>
    </r>
  </si>
  <si>
    <t>согласно пост.№731 от 23.09.10, согласно приказу Минрегионразвития №124 от 02.04.2013</t>
  </si>
  <si>
    <r>
      <rPr>
        <b/>
        <i/>
        <sz val="12"/>
        <rFont val="Arial"/>
        <family val="2"/>
        <charset val="204"/>
      </rPr>
      <t>Расходы на содержание и техническое обслуживание дома</t>
    </r>
  </si>
  <si>
    <t>Бухгалтер по  работе  с  абонентами</t>
  </si>
  <si>
    <t>Диспетчер</t>
  </si>
  <si>
    <t>Энергетик</t>
  </si>
  <si>
    <t>Разнорабочий</t>
  </si>
  <si>
    <t>Дворник</t>
  </si>
  <si>
    <t xml:space="preserve">Уборщики  МОП </t>
  </si>
  <si>
    <t>Начисления в фонды 20,2 %</t>
  </si>
  <si>
    <t>Налог с дохода (УСН) 6%</t>
  </si>
  <si>
    <t>Итого  расходов на персонал</t>
  </si>
  <si>
    <t xml:space="preserve">Тариф, руб. с  кв.м </t>
  </si>
  <si>
    <r>
      <t xml:space="preserve">Тариф, руб. </t>
    </r>
    <r>
      <rPr>
        <b/>
        <sz val="9"/>
        <rFont val="Bookman Old Style"/>
        <family val="1"/>
        <charset val="204"/>
      </rPr>
      <t xml:space="preserve"> с  кв.м.</t>
    </r>
  </si>
  <si>
    <t>Ведение сайта, ежеквартальное дублирование информации на сайт reformagkh.ru</t>
  </si>
  <si>
    <t xml:space="preserve">Услуги связи                                 </t>
  </si>
  <si>
    <t>Услуги  стационарной  связи,6  телефонов ( офис ТСЖ и 4  консъержки)</t>
  </si>
  <si>
    <t>Годовое  обслуживание и  обновление  1С  ПРОФ, ПО  "СбиС"</t>
  </si>
  <si>
    <t>Бухгалтерское  сопровождение</t>
  </si>
  <si>
    <t>Услуги  РКЦ</t>
  </si>
  <si>
    <t>Затраты  на  бухгалтерский  аудит</t>
  </si>
  <si>
    <t>Услуги банка</t>
  </si>
  <si>
    <t>почтовая рассылка уведомлений ценным письмом с описью ,печать  бланков  для    проведения  общих  собраний</t>
  </si>
  <si>
    <t>курсы повышения квалификации,охрана  труда,  пож.безопасновть</t>
  </si>
  <si>
    <t>договор с  ПАО   КБ "Агропромкредит"</t>
  </si>
  <si>
    <t>Договор  с  СГМУП  РКЦ  ЖКХ</t>
  </si>
  <si>
    <t>Канцелярские товары,бумага</t>
  </si>
  <si>
    <t>договор с   ИП  Старцев  А.П.</t>
  </si>
  <si>
    <t>налоги  по  УСН  6 %  от  коммерческих  доходов</t>
  </si>
  <si>
    <t>Промывка  системы  отопления</t>
  </si>
  <si>
    <t>Ремонт   и  замена  комплектующих  ИТП</t>
  </si>
  <si>
    <t>Ремонт  и  замена  манометров,клапанов  ИТП</t>
  </si>
  <si>
    <t>Паспортизация  отходов  IV-V  классов  опасности</t>
  </si>
  <si>
    <t>договор  с   ООО "Компания  Экосистемы"</t>
  </si>
  <si>
    <t>договор с  ООО  "Пожарная  защита"</t>
  </si>
  <si>
    <t>Обслуживание   системы  видеонаблюдения,шлагбаумов  и  домофонов</t>
  </si>
  <si>
    <t>договор  с  ООО  "Связь-сервис"</t>
  </si>
  <si>
    <t>страхование в   ОСАО  "Ресо-Гарантия"</t>
  </si>
  <si>
    <t xml:space="preserve">договор  с  ООО  "ПТК"  </t>
  </si>
  <si>
    <t>Механизированная уборка снега   включая  вывоз  на  полигон</t>
  </si>
  <si>
    <t>Ремонт  офиса  ТСЖ</t>
  </si>
  <si>
    <t>Ремонт  площадок  подъездов  МКД</t>
  </si>
  <si>
    <t>Ремонт  входных  групп  и  крылец МКД</t>
  </si>
  <si>
    <t>ИТОГО    расходов  на  содержание МКД</t>
  </si>
  <si>
    <t>ВСЕГО  РАСХОДОВ</t>
  </si>
  <si>
    <t>Итого:</t>
  </si>
  <si>
    <t>ИТОГО  за  2016  год.</t>
  </si>
  <si>
    <t>12 месяцев</t>
  </si>
  <si>
    <t>Утверждено Протоколом    правления  ТСЖ   № ___от "___" _________ 201__ года</t>
  </si>
  <si>
    <t>договор  с  ИП  Гриб  Н.Н.</t>
  </si>
  <si>
    <t>договор  с    ООО  "Сибирь-Аудит"</t>
  </si>
  <si>
    <t>договор   с  Ростелеком</t>
  </si>
  <si>
    <t>договор  с  ООО  "Тензор ", с ООО "Сибирский Интегратор"</t>
  </si>
  <si>
    <t>круглосуточное обслуживание, аварийный вызов в любое время суток,  по  штатному  расписанию</t>
  </si>
  <si>
    <t>Обслуживание внутридомового электрооборудования</t>
  </si>
  <si>
    <t>Договор  с  ИП  Латыповым  М.</t>
  </si>
  <si>
    <t>Расходы на персонал  (  в  т. ч.  НДФЛ  -  13 %)</t>
  </si>
  <si>
    <t>Юридические  услуги</t>
  </si>
  <si>
    <t>договор  с  ИП</t>
  </si>
  <si>
    <t>техническое обслуживание  МКД,совместитель   по  штатному  расписанию,  с  04.04.16г. -  уволился</t>
  </si>
  <si>
    <t>техническое обслуживание, аварийный вызов   по  необходимости ,совместитель   по  штатному  расписанию,  с  04.04.16г. -  уволился</t>
  </si>
  <si>
    <t>содержание  МОП :  уборка подъездов, лестничные  марши,входных групп офисных  помещений, по  дог.  ГПХ,  с  01.05.16 г. уменьшение   вознаграждения  на   сумму - 4540  руб/мес.</t>
  </si>
  <si>
    <t>внутридомовые работы,с  01.05.16 г.  переводится  по  договору  ГПХ</t>
  </si>
  <si>
    <t>содержание  придомовой  территории  по  дог.  ГПХ, с  01.05.16 г.  переводится  по   договору  ГПХ</t>
  </si>
  <si>
    <t>Содержание жилфонда  в  год :  6 043 669 руб.</t>
  </si>
  <si>
    <t xml:space="preserve">ИТОГО    ТАРИФ  :  руб./ кв.м. </t>
  </si>
  <si>
    <t>Резервный  фонд - 2 %  от  тарифной  ставки  статьи  за  содержание  жилфонда :  18,75*26860,75=503639 руб./мес</t>
  </si>
  <si>
    <t>Услуги  председателя  Правления ТСЖ</t>
  </si>
  <si>
    <t xml:space="preserve">Все функции руководителя по Уставу ТСЖ    по  дог.  ИП              </t>
  </si>
  <si>
    <t xml:space="preserve">Статья  доходов </t>
  </si>
  <si>
    <t>ИТОГО  ДОХОДОВ :</t>
  </si>
  <si>
    <t>ООО  УК  Лифтремонт (лифтерная)</t>
  </si>
  <si>
    <t xml:space="preserve">ИП Пясецкая Н.Ю. </t>
  </si>
  <si>
    <t>ИП  Косенко Т.В.</t>
  </si>
  <si>
    <t>ИП  Поздеева М.Ю.</t>
  </si>
  <si>
    <t>ПАО  Банк "Югра"</t>
  </si>
  <si>
    <t>АО  КБ  "АГРОПРОМКРЕДИТ"</t>
  </si>
  <si>
    <t>ИП  Кожуркина   Елена  Дмитриевна</t>
  </si>
  <si>
    <t>ООО "Студия  рекламы Элемент"</t>
  </si>
  <si>
    <t>ООО "МЛП"</t>
  </si>
  <si>
    <t>ООО "Нэт Бай Нэт  Холдинг"</t>
  </si>
  <si>
    <t>ООО " Теле-Плюс"</t>
  </si>
  <si>
    <t>Размещение   лифтерной,  дог. №5  от 02/11/2015 г.</t>
  </si>
  <si>
    <t>Студия  красоты "Ева" ,дог. № 6/1  от 01.12.15 г.</t>
  </si>
  <si>
    <t>Ателье "Булавка", дог. № 7/2  от 01/12/15 г</t>
  </si>
  <si>
    <t>Размещение " Салона  красоты  и  здоровья", № 8 от 01/12/15г.</t>
  </si>
  <si>
    <t>Предоставление места для размещения  сплит-системы(дог.б/№ от 01/10/2014 г.)</t>
  </si>
  <si>
    <t>Размещение    вывески    с  наименованием  арендатора (Дог. № 01  от  01.07.2015 г.)</t>
  </si>
  <si>
    <t>Размещение  рекламной  конструкции  б/№  от 19/01/2015 г.</t>
  </si>
  <si>
    <t>Размещение  рекламных  щитов  в  лифтах МКД (Дог. № 22-О-2015  от 12/08/2015 г.</t>
  </si>
  <si>
    <t>Размещение  рекламы  о деятельности  компании (Дог. № 01  от  15/07/2015 г.)</t>
  </si>
  <si>
    <t>Договор  на  размещение  оборудования  связи № 1  от  01.07.2015 г.</t>
  </si>
  <si>
    <t>Договор    аренды  МОП  для  размещения  оборудования № 1  от  20/09/2015 г.</t>
  </si>
  <si>
    <t>Примечание</t>
  </si>
  <si>
    <t>№№ п/п</t>
  </si>
  <si>
    <t>Размещения  рекламной  конструкции  (дог. № 10  от 14/05/2014 г.)</t>
  </si>
  <si>
    <t>СМЕТА НА СОДЕРЖАНИЕ И РЕМОНТ ОБЩЕГО ИМУЩЕСТВА ТСЖ "СВЕТЛОЕ" на 2016 год( коммерческие  доходы)</t>
  </si>
  <si>
    <t>1 месяц</t>
  </si>
  <si>
    <t>Расходы на содержание и техническое обслуживание дома из  статьи  по  коммерческой  деятельности</t>
  </si>
  <si>
    <t>Профицит</t>
  </si>
  <si>
    <t>Обязательные медицинские  осмотры сотрудников</t>
  </si>
  <si>
    <t>Проведение обязательного  медицинского  осмотра  сотрудников.Реализация  программы  по  охране  труда</t>
  </si>
  <si>
    <t>Услуга</t>
  </si>
  <si>
    <t>оклад 1 месяц</t>
  </si>
  <si>
    <t>Ставка</t>
  </si>
  <si>
    <t>Перечень видов и услуг по содержанию и ремонту</t>
  </si>
  <si>
    <t>Компенсации расходов на оплату стоимости проезда и провоза багажа к месту использования отпуска и обратно</t>
  </si>
  <si>
    <t>ТК РФ, Статья 325</t>
  </si>
  <si>
    <t>Компенсация  за  неиспользованный   отпуск</t>
  </si>
  <si>
    <t>Услуги  интернета</t>
  </si>
  <si>
    <t>Содержание  жилфонда   при  тарифе -                                     18,75 руб . * 26860,75  кв.м = 503 639 руб./  месяц</t>
  </si>
  <si>
    <t>2015 г.</t>
  </si>
  <si>
    <t>Оплата налогов  в  ПФР  и  ФСС</t>
  </si>
  <si>
    <t>Расходные  материалы  для  ИТ -техники, картриджи</t>
  </si>
  <si>
    <t>СМЕТА НА СОДЕРЖАНИЕ И РЕМОНТ ОБЩЕГО ИМУЩЕСТВА ТСЖ "СВЕТЛОЕ" на 2016 год  по  статье : "Содержание жилфонда"</t>
  </si>
  <si>
    <t xml:space="preserve">СПРАВОЧНО : Сметные расходы    на   1   кв.м  -                  18,75  руб. </t>
  </si>
  <si>
    <t xml:space="preserve">Расходные  материалы  для  содержания электрооборудования МКД </t>
  </si>
  <si>
    <t>Расходные  материалы   на  содержания систем водоснабжения (холодного и горячего), отопления и водоотведения в   МКД</t>
  </si>
  <si>
    <t>расходные материалы на закупку сантехнических  и  хозяйственных материалов</t>
  </si>
  <si>
    <t>Лампы,светильники,  комплектующие          к  электрооборудованию  МКД</t>
  </si>
  <si>
    <t>обязанности делопроизводство, диспетчеризация и проверка показаний счетчиков, сшив  документов,  по  договору  ГПХ</t>
  </si>
  <si>
    <t>Оформление  первичных  документов  по  бухгалтерии,  банк,  касса,  авансовые  отчеты, списание  материалов, кадры  по  штатному  расписанию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</si>
</sst>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Bookman Old Style"/>
      <family val="1"/>
      <charset val="204"/>
    </font>
    <font>
      <b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name val="Arial Cyr"/>
      <family val="2"/>
      <charset val="204"/>
    </font>
    <font>
      <sz val="12"/>
      <name val="Verdana"/>
      <family val="2"/>
      <charset val="204"/>
    </font>
    <font>
      <b/>
      <sz val="12"/>
      <name val="Calibri Light"/>
      <family val="2"/>
      <charset val="204"/>
      <scheme val="maj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7" fillId="0" borderId="0" xfId="0" applyFont="1"/>
    <xf numFmtId="2" fontId="1" fillId="0" borderId="1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/>
    </xf>
    <xf numFmtId="4" fontId="1" fillId="0" borderId="17" xfId="0" applyNumberFormat="1" applyFont="1" applyBorder="1" applyAlignment="1">
      <alignment horizontal="left" vertical="top"/>
    </xf>
    <xf numFmtId="4" fontId="1" fillId="0" borderId="0" xfId="0" applyNumberFormat="1" applyFont="1"/>
    <xf numFmtId="4" fontId="1" fillId="0" borderId="15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2" fontId="1" fillId="0" borderId="24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left" vertical="center"/>
    </xf>
    <xf numFmtId="0" fontId="9" fillId="0" borderId="0" xfId="0" applyFont="1"/>
    <xf numFmtId="3" fontId="1" fillId="0" borderId="24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12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left" vertical="top"/>
    </xf>
    <xf numFmtId="2" fontId="6" fillId="2" borderId="11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left" vertical="center" wrapText="1"/>
    </xf>
    <xf numFmtId="2" fontId="11" fillId="2" borderId="24" xfId="0" applyNumberFormat="1" applyFont="1" applyFill="1" applyBorder="1" applyAlignment="1">
      <alignment horizontal="center" vertical="center"/>
    </xf>
    <xf numFmtId="3" fontId="11" fillId="2" borderId="24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left" vertical="top"/>
    </xf>
    <xf numFmtId="0" fontId="3" fillId="0" borderId="24" xfId="0" applyFont="1" applyBorder="1" applyAlignment="1">
      <alignment horizontal="left" vertical="center" wrapText="1"/>
    </xf>
    <xf numFmtId="3" fontId="3" fillId="0" borderId="24" xfId="0" applyNumberFormat="1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2" fontId="11" fillId="3" borderId="2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>
      <alignment horizontal="left" vertical="top"/>
    </xf>
    <xf numFmtId="0" fontId="11" fillId="0" borderId="0" xfId="0" applyFont="1" applyAlignment="1">
      <alignment vertical="center"/>
    </xf>
    <xf numFmtId="2" fontId="1" fillId="0" borderId="1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left" vertical="center" wrapText="1"/>
    </xf>
    <xf numFmtId="3" fontId="6" fillId="2" borderId="24" xfId="0" applyNumberFormat="1" applyFont="1" applyFill="1" applyBorder="1" applyAlignment="1">
      <alignment horizontal="center" vertical="center"/>
    </xf>
    <xf numFmtId="2" fontId="8" fillId="4" borderId="2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3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4" fontId="11" fillId="3" borderId="30" xfId="0" applyNumberFormat="1" applyFont="1" applyFill="1" applyBorder="1" applyAlignment="1">
      <alignment vertical="center"/>
    </xf>
    <xf numFmtId="0" fontId="11" fillId="3" borderId="29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4" fontId="1" fillId="0" borderId="24" xfId="0" applyNumberFormat="1" applyFont="1" applyBorder="1"/>
    <xf numFmtId="0" fontId="1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3" fontId="13" fillId="3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3" fontId="1" fillId="3" borderId="31" xfId="0" applyNumberFormat="1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7" fillId="3" borderId="0" xfId="0" applyFont="1" applyFill="1"/>
    <xf numFmtId="3" fontId="5" fillId="2" borderId="3" xfId="0" applyNumberFormat="1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4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vertical="center" wrapText="1"/>
    </xf>
    <xf numFmtId="0" fontId="16" fillId="3" borderId="24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vertical="center" wrapText="1"/>
    </xf>
    <xf numFmtId="0" fontId="17" fillId="3" borderId="24" xfId="0" applyFont="1" applyFill="1" applyBorder="1" applyAlignment="1">
      <alignment vertical="center" wrapText="1"/>
    </xf>
    <xf numFmtId="4" fontId="18" fillId="0" borderId="24" xfId="0" applyNumberFormat="1" applyFont="1" applyBorder="1" applyAlignment="1" applyProtection="1">
      <alignment horizontal="right" vertical="center" wrapText="1"/>
    </xf>
    <xf numFmtId="4" fontId="18" fillId="0" borderId="33" xfId="0" applyNumberFormat="1" applyFont="1" applyBorder="1" applyAlignment="1" applyProtection="1">
      <alignment horizontal="right"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left"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3" fillId="0" borderId="0" xfId="0" applyFont="1"/>
    <xf numFmtId="0" fontId="14" fillId="3" borderId="32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8" fillId="3" borderId="28" xfId="0" applyNumberFormat="1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vertical="center" wrapText="1"/>
    </xf>
    <xf numFmtId="4" fontId="1" fillId="0" borderId="24" xfId="0" applyNumberFormat="1" applyFont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left" vertical="center"/>
    </xf>
    <xf numFmtId="4" fontId="1" fillId="0" borderId="17" xfId="0" applyNumberFormat="1" applyFont="1" applyBorder="1" applyAlignment="1">
      <alignment horizontal="left" vertical="center"/>
    </xf>
    <xf numFmtId="4" fontId="3" fillId="0" borderId="24" xfId="0" applyNumberFormat="1" applyFont="1" applyBorder="1" applyAlignment="1">
      <alignment horizontal="left" vertical="center"/>
    </xf>
    <xf numFmtId="4" fontId="6" fillId="2" borderId="17" xfId="0" applyNumberFormat="1" applyFont="1" applyFill="1" applyBorder="1" applyAlignment="1">
      <alignment horizontal="left" vertical="center"/>
    </xf>
    <xf numFmtId="4" fontId="11" fillId="2" borderId="24" xfId="0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4" fontId="3" fillId="2" borderId="24" xfId="0" applyNumberFormat="1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 wrapText="1"/>
    </xf>
    <xf numFmtId="3" fontId="11" fillId="3" borderId="29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horizontal="center"/>
    </xf>
    <xf numFmtId="0" fontId="5" fillId="5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 wrapText="1"/>
    </xf>
    <xf numFmtId="2" fontId="11" fillId="4" borderId="29" xfId="0" applyNumberFormat="1" applyFont="1" applyFill="1" applyBorder="1" applyAlignment="1">
      <alignment vertical="center"/>
    </xf>
    <xf numFmtId="0" fontId="21" fillId="0" borderId="24" xfId="0" applyFont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3" fontId="11" fillId="3" borderId="24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 wrapText="1"/>
    </xf>
    <xf numFmtId="4" fontId="11" fillId="3" borderId="24" xfId="0" applyNumberFormat="1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top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6" workbookViewId="0">
      <selection activeCell="B3" sqref="B3:F3"/>
    </sheetView>
  </sheetViews>
  <sheetFormatPr defaultRowHeight="12.75" x14ac:dyDescent="0.2"/>
  <cols>
    <col min="1" max="1" width="9.140625" style="77"/>
    <col min="2" max="2" width="33.28515625" style="2" customWidth="1"/>
    <col min="3" max="3" width="12.140625" style="28" customWidth="1"/>
    <col min="4" max="4" width="13.42578125" style="28" customWidth="1"/>
    <col min="5" max="5" width="12.140625" style="18" customWidth="1"/>
    <col min="6" max="6" width="34" style="2" customWidth="1"/>
  </cols>
  <sheetData>
    <row r="1" spans="1:6" x14ac:dyDescent="0.2">
      <c r="B1" s="157" t="s">
        <v>60</v>
      </c>
      <c r="C1" s="157"/>
      <c r="D1" s="157"/>
      <c r="E1" s="157"/>
      <c r="F1" s="157"/>
    </row>
    <row r="2" spans="1:6" x14ac:dyDescent="0.2">
      <c r="B2" s="157"/>
      <c r="C2" s="157"/>
      <c r="D2" s="157"/>
      <c r="E2" s="157"/>
      <c r="F2" s="157"/>
    </row>
    <row r="3" spans="1:6" ht="36" customHeight="1" thickBot="1" x14ac:dyDescent="0.25">
      <c r="B3" s="158" t="s">
        <v>108</v>
      </c>
      <c r="C3" s="158"/>
      <c r="D3" s="158"/>
      <c r="E3" s="158"/>
      <c r="F3" s="158"/>
    </row>
    <row r="4" spans="1:6" s="105" customFormat="1" ht="34.5" customHeight="1" thickBot="1" x14ac:dyDescent="0.25">
      <c r="A4" s="100" t="s">
        <v>106</v>
      </c>
      <c r="B4" s="101" t="s">
        <v>81</v>
      </c>
      <c r="C4" s="88" t="s">
        <v>109</v>
      </c>
      <c r="D4" s="102" t="s">
        <v>59</v>
      </c>
      <c r="E4" s="103"/>
      <c r="F4" s="104" t="s">
        <v>105</v>
      </c>
    </row>
    <row r="5" spans="1:6" s="85" customFormat="1" ht="39.950000000000003" customHeight="1" thickBot="1" x14ac:dyDescent="0.25">
      <c r="A5" s="113">
        <v>1</v>
      </c>
      <c r="B5" s="89" t="s">
        <v>83</v>
      </c>
      <c r="C5" s="83">
        <v>5000</v>
      </c>
      <c r="D5" s="99">
        <f>C5*12</f>
        <v>60000</v>
      </c>
      <c r="E5" s="84"/>
      <c r="F5" s="93" t="s">
        <v>94</v>
      </c>
    </row>
    <row r="6" spans="1:6" s="85" customFormat="1" ht="39.950000000000003" customHeight="1" thickBot="1" x14ac:dyDescent="0.25">
      <c r="A6" s="114">
        <v>2</v>
      </c>
      <c r="B6" s="90" t="s">
        <v>84</v>
      </c>
      <c r="C6" s="97">
        <f>13385+5000</f>
        <v>18385</v>
      </c>
      <c r="D6" s="99">
        <f t="shared" ref="D6:D16" si="0">C6*12</f>
        <v>220620</v>
      </c>
      <c r="E6" s="84"/>
      <c r="F6" s="94" t="s">
        <v>95</v>
      </c>
    </row>
    <row r="7" spans="1:6" s="85" customFormat="1" ht="39.950000000000003" customHeight="1" thickBot="1" x14ac:dyDescent="0.25">
      <c r="A7" s="113">
        <v>3</v>
      </c>
      <c r="B7" s="92" t="s">
        <v>85</v>
      </c>
      <c r="C7" s="98">
        <v>13385</v>
      </c>
      <c r="D7" s="99">
        <f t="shared" si="0"/>
        <v>160620</v>
      </c>
      <c r="E7" s="84"/>
      <c r="F7" s="93" t="s">
        <v>96</v>
      </c>
    </row>
    <row r="8" spans="1:6" s="85" customFormat="1" ht="39.950000000000003" customHeight="1" thickBot="1" x14ac:dyDescent="0.25">
      <c r="A8" s="114">
        <v>4</v>
      </c>
      <c r="B8" s="90" t="s">
        <v>86</v>
      </c>
      <c r="C8" s="97">
        <f>23060+3000</f>
        <v>26060</v>
      </c>
      <c r="D8" s="99">
        <f t="shared" si="0"/>
        <v>312720</v>
      </c>
      <c r="E8" s="84"/>
      <c r="F8" s="94" t="s">
        <v>97</v>
      </c>
    </row>
    <row r="9" spans="1:6" s="85" customFormat="1" ht="52.5" customHeight="1" thickBot="1" x14ac:dyDescent="0.25">
      <c r="A9" s="113">
        <v>5</v>
      </c>
      <c r="B9" s="91" t="s">
        <v>87</v>
      </c>
      <c r="C9" s="98">
        <v>1500</v>
      </c>
      <c r="D9" s="99">
        <f t="shared" si="0"/>
        <v>18000</v>
      </c>
      <c r="E9" s="84"/>
      <c r="F9" s="95" t="s">
        <v>98</v>
      </c>
    </row>
    <row r="10" spans="1:6" s="85" customFormat="1" ht="48.75" customHeight="1" thickBot="1" x14ac:dyDescent="0.25">
      <c r="A10" s="114">
        <v>6</v>
      </c>
      <c r="B10" s="92" t="s">
        <v>87</v>
      </c>
      <c r="C10" s="97">
        <v>5000</v>
      </c>
      <c r="D10" s="99">
        <f t="shared" si="0"/>
        <v>60000</v>
      </c>
      <c r="E10" s="84"/>
      <c r="F10" s="96" t="s">
        <v>99</v>
      </c>
    </row>
    <row r="11" spans="1:6" s="85" customFormat="1" ht="48" customHeight="1" thickBot="1" x14ac:dyDescent="0.25">
      <c r="A11" s="113">
        <v>7</v>
      </c>
      <c r="B11" s="91" t="s">
        <v>88</v>
      </c>
      <c r="C11" s="98">
        <v>3000</v>
      </c>
      <c r="D11" s="99">
        <f t="shared" si="0"/>
        <v>36000</v>
      </c>
      <c r="E11" s="84"/>
      <c r="F11" s="95" t="s">
        <v>107</v>
      </c>
    </row>
    <row r="12" spans="1:6" s="85" customFormat="1" ht="39.950000000000003" customHeight="1" thickBot="1" x14ac:dyDescent="0.25">
      <c r="A12" s="114">
        <v>8</v>
      </c>
      <c r="B12" s="92" t="s">
        <v>89</v>
      </c>
      <c r="C12" s="97">
        <v>1000</v>
      </c>
      <c r="D12" s="99">
        <f t="shared" si="0"/>
        <v>12000</v>
      </c>
      <c r="E12" s="84"/>
      <c r="F12" s="96" t="s">
        <v>100</v>
      </c>
    </row>
    <row r="13" spans="1:6" s="85" customFormat="1" ht="46.5" customHeight="1" thickBot="1" x14ac:dyDescent="0.25">
      <c r="A13" s="113">
        <v>9</v>
      </c>
      <c r="B13" s="91" t="s">
        <v>90</v>
      </c>
      <c r="C13" s="98">
        <v>6400</v>
      </c>
      <c r="D13" s="99">
        <f t="shared" si="0"/>
        <v>76800</v>
      </c>
      <c r="E13" s="84"/>
      <c r="F13" s="95" t="s">
        <v>101</v>
      </c>
    </row>
    <row r="14" spans="1:6" s="85" customFormat="1" ht="49.5" customHeight="1" thickBot="1" x14ac:dyDescent="0.25">
      <c r="A14" s="114">
        <v>10</v>
      </c>
      <c r="B14" s="92" t="s">
        <v>91</v>
      </c>
      <c r="C14" s="97">
        <v>1487.5</v>
      </c>
      <c r="D14" s="99">
        <f t="shared" si="0"/>
        <v>17850</v>
      </c>
      <c r="E14" s="84"/>
      <c r="F14" s="96" t="s">
        <v>102</v>
      </c>
    </row>
    <row r="15" spans="1:6" s="85" customFormat="1" ht="52.5" customHeight="1" thickBot="1" x14ac:dyDescent="0.25">
      <c r="A15" s="113">
        <v>11</v>
      </c>
      <c r="B15" s="91" t="s">
        <v>92</v>
      </c>
      <c r="C15" s="98">
        <v>750</v>
      </c>
      <c r="D15" s="99">
        <f t="shared" si="0"/>
        <v>9000</v>
      </c>
      <c r="E15" s="84"/>
      <c r="F15" s="96" t="s">
        <v>103</v>
      </c>
    </row>
    <row r="16" spans="1:6" s="87" customFormat="1" ht="48" customHeight="1" thickBot="1" x14ac:dyDescent="0.35">
      <c r="A16" s="114">
        <v>12</v>
      </c>
      <c r="B16" s="92" t="s">
        <v>93</v>
      </c>
      <c r="C16" s="97">
        <v>300</v>
      </c>
      <c r="D16" s="99">
        <f t="shared" si="0"/>
        <v>3600</v>
      </c>
      <c r="E16" s="86"/>
      <c r="F16" s="95" t="s">
        <v>104</v>
      </c>
    </row>
    <row r="17" spans="1:6" s="110" customFormat="1" ht="39" customHeight="1" thickBot="1" x14ac:dyDescent="0.25">
      <c r="A17" s="121">
        <v>13</v>
      </c>
      <c r="B17" s="122" t="s">
        <v>82</v>
      </c>
      <c r="C17" s="123">
        <f>SUM(C5:C16)</f>
        <v>82267.5</v>
      </c>
      <c r="D17" s="123">
        <f>SUM(D5:D16)</f>
        <v>987210</v>
      </c>
      <c r="E17" s="124"/>
      <c r="F17" s="125"/>
    </row>
    <row r="18" spans="1:6" s="112" customFormat="1" ht="15.75" thickBot="1" x14ac:dyDescent="0.3">
      <c r="A18" s="154" t="s">
        <v>110</v>
      </c>
      <c r="B18" s="155"/>
      <c r="C18" s="155"/>
      <c r="D18" s="155"/>
      <c r="E18" s="155"/>
      <c r="F18" s="156"/>
    </row>
    <row r="19" spans="1:6" ht="13.5" thickBot="1" x14ac:dyDescent="0.25">
      <c r="A19" s="79"/>
      <c r="B19" s="63" t="s">
        <v>9</v>
      </c>
      <c r="C19" s="48" t="s">
        <v>11</v>
      </c>
      <c r="D19" s="49" t="s">
        <v>59</v>
      </c>
      <c r="E19" s="50"/>
      <c r="F19" s="47" t="s">
        <v>12</v>
      </c>
    </row>
    <row r="20" spans="1:6" s="11" customFormat="1" ht="24.75" thickBot="1" x14ac:dyDescent="0.25">
      <c r="A20" s="66">
        <v>14</v>
      </c>
      <c r="B20" s="59" t="s">
        <v>22</v>
      </c>
      <c r="C20" s="53">
        <v>4985</v>
      </c>
      <c r="D20" s="29">
        <v>59820</v>
      </c>
      <c r="E20" s="54"/>
      <c r="F20" s="6" t="s">
        <v>40</v>
      </c>
    </row>
    <row r="21" spans="1:6" ht="48" customHeight="1" thickBot="1" x14ac:dyDescent="0.25">
      <c r="A21" s="66">
        <v>15</v>
      </c>
      <c r="B21" s="59" t="s">
        <v>26</v>
      </c>
      <c r="C21" s="25">
        <v>1666.66</v>
      </c>
      <c r="D21" s="25">
        <v>19999.919999999998</v>
      </c>
      <c r="E21" s="17"/>
      <c r="F21" s="3" t="s">
        <v>13</v>
      </c>
    </row>
    <row r="22" spans="1:6" ht="24.75" thickBot="1" x14ac:dyDescent="0.25">
      <c r="A22" s="66">
        <v>16</v>
      </c>
      <c r="B22" s="59" t="s">
        <v>29</v>
      </c>
      <c r="C22" s="25">
        <v>950</v>
      </c>
      <c r="D22" s="25">
        <v>11400</v>
      </c>
      <c r="E22" s="17"/>
      <c r="F22" s="7" t="s">
        <v>64</v>
      </c>
    </row>
    <row r="23" spans="1:6" ht="13.5" thickBot="1" x14ac:dyDescent="0.25">
      <c r="A23" s="66">
        <v>17</v>
      </c>
      <c r="B23" s="59" t="s">
        <v>32</v>
      </c>
      <c r="C23" s="25">
        <v>2500</v>
      </c>
      <c r="D23" s="25">
        <v>30000</v>
      </c>
      <c r="E23" s="17"/>
      <c r="F23" s="5" t="s">
        <v>62</v>
      </c>
    </row>
    <row r="24" spans="1:6" ht="32.25" customHeight="1" thickBot="1" x14ac:dyDescent="0.25">
      <c r="A24" s="66">
        <v>18</v>
      </c>
      <c r="B24" s="59" t="s">
        <v>5</v>
      </c>
      <c r="C24" s="25">
        <v>800</v>
      </c>
      <c r="D24" s="25">
        <v>9600</v>
      </c>
      <c r="E24" s="17"/>
      <c r="F24" s="8" t="s">
        <v>35</v>
      </c>
    </row>
    <row r="25" spans="1:6" ht="56.25" customHeight="1" thickBot="1" x14ac:dyDescent="0.25">
      <c r="A25" s="66"/>
      <c r="B25" s="117" t="s">
        <v>112</v>
      </c>
      <c r="C25" s="37">
        <v>833</v>
      </c>
      <c r="D25" s="37">
        <v>10000</v>
      </c>
      <c r="E25" s="30"/>
      <c r="F25" s="118" t="s">
        <v>113</v>
      </c>
    </row>
    <row r="26" spans="1:6" ht="13.5" thickBot="1" x14ac:dyDescent="0.25">
      <c r="A26" s="66">
        <v>19</v>
      </c>
      <c r="B26" s="59" t="s">
        <v>52</v>
      </c>
      <c r="C26" s="25">
        <f>10583.33</f>
        <v>10583.33</v>
      </c>
      <c r="D26" s="25">
        <v>127000</v>
      </c>
      <c r="E26" s="17"/>
      <c r="F26" s="7"/>
    </row>
    <row r="27" spans="1:6" ht="13.5" thickBot="1" x14ac:dyDescent="0.25">
      <c r="A27" s="66">
        <v>20</v>
      </c>
      <c r="B27" s="59" t="s">
        <v>53</v>
      </c>
      <c r="C27" s="25">
        <v>24750</v>
      </c>
      <c r="D27" s="25">
        <v>297000</v>
      </c>
      <c r="E27" s="17"/>
      <c r="F27" s="7"/>
    </row>
    <row r="28" spans="1:6" ht="13.5" thickBot="1" x14ac:dyDescent="0.25">
      <c r="A28" s="66">
        <v>21</v>
      </c>
      <c r="B28" s="59" t="s">
        <v>54</v>
      </c>
      <c r="C28" s="25"/>
      <c r="D28" s="25"/>
      <c r="E28" s="17"/>
      <c r="F28" s="4"/>
    </row>
    <row r="29" spans="1:6" ht="13.5" thickBot="1" x14ac:dyDescent="0.25">
      <c r="A29" s="66"/>
      <c r="B29" s="59"/>
      <c r="C29" s="25"/>
      <c r="D29" s="25"/>
      <c r="E29" s="17"/>
      <c r="F29" s="5"/>
    </row>
    <row r="30" spans="1:6" s="23" customFormat="1" ht="32.25" thickBot="1" x14ac:dyDescent="0.25">
      <c r="A30" s="79"/>
      <c r="B30" s="64" t="s">
        <v>55</v>
      </c>
      <c r="C30" s="41">
        <f>SUM(C20:C29)</f>
        <v>47067.99</v>
      </c>
      <c r="D30" s="41">
        <f>SUM(D20:D29)</f>
        <v>564819.91999999993</v>
      </c>
      <c r="E30" s="42"/>
      <c r="F30" s="39"/>
    </row>
    <row r="31" spans="1:6" ht="22.5" customHeight="1" thickBot="1" x14ac:dyDescent="0.3">
      <c r="A31" s="66"/>
      <c r="B31" s="116" t="s">
        <v>111</v>
      </c>
      <c r="C31" s="76">
        <f>C17-C30</f>
        <v>35199.51</v>
      </c>
      <c r="D31" s="76">
        <f>D17-D30</f>
        <v>422390.08000000007</v>
      </c>
      <c r="E31" s="72"/>
      <c r="F31" s="73"/>
    </row>
    <row r="32" spans="1:6" s="12" customFormat="1" ht="24" customHeight="1" thickBot="1" x14ac:dyDescent="0.25">
      <c r="A32" s="81"/>
      <c r="B32" s="152"/>
      <c r="C32" s="153"/>
      <c r="D32" s="115"/>
      <c r="E32" s="70"/>
      <c r="F32" s="71"/>
    </row>
  </sheetData>
  <mergeCells count="4">
    <mergeCell ref="B32:C32"/>
    <mergeCell ref="A18:F18"/>
    <mergeCell ref="B1:F2"/>
    <mergeCell ref="B3:F3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K21" sqref="K21"/>
    </sheetView>
  </sheetViews>
  <sheetFormatPr defaultRowHeight="12.75" x14ac:dyDescent="0.2"/>
  <cols>
    <col min="1" max="1" width="6.28515625" style="77" customWidth="1"/>
    <col min="2" max="2" width="28.28515625" style="2" customWidth="1"/>
    <col min="3" max="3" width="9.85546875" style="2" customWidth="1"/>
    <col min="4" max="4" width="9.140625" style="1"/>
    <col min="5" max="5" width="12.140625" style="28" customWidth="1"/>
    <col min="6" max="6" width="13.42578125" style="28" customWidth="1"/>
    <col min="7" max="7" width="7" style="18" customWidth="1"/>
    <col min="8" max="8" width="34" style="2" customWidth="1"/>
  </cols>
  <sheetData>
    <row r="1" spans="1:8" x14ac:dyDescent="0.2">
      <c r="B1" s="157" t="s">
        <v>60</v>
      </c>
      <c r="C1" s="164"/>
      <c r="D1" s="157"/>
      <c r="E1" s="157"/>
      <c r="F1" s="157"/>
      <c r="G1" s="157"/>
      <c r="H1" s="157"/>
    </row>
    <row r="2" spans="1:8" x14ac:dyDescent="0.2">
      <c r="B2" s="157"/>
      <c r="C2" s="164"/>
      <c r="D2" s="157"/>
      <c r="E2" s="157"/>
      <c r="F2" s="157"/>
      <c r="G2" s="157"/>
      <c r="H2" s="157"/>
    </row>
    <row r="3" spans="1:8" ht="36" customHeight="1" thickBot="1" x14ac:dyDescent="0.25">
      <c r="A3" s="163" t="s">
        <v>126</v>
      </c>
      <c r="B3" s="163"/>
      <c r="C3" s="163"/>
      <c r="D3" s="163"/>
      <c r="E3" s="163"/>
      <c r="F3" s="163"/>
      <c r="G3" s="163"/>
      <c r="H3" s="163"/>
    </row>
    <row r="4" spans="1:8" s="13" customFormat="1" ht="58.5" customHeight="1" thickBot="1" x14ac:dyDescent="0.35">
      <c r="A4" s="78"/>
      <c r="B4" s="165" t="s">
        <v>122</v>
      </c>
      <c r="C4" s="165"/>
      <c r="D4" s="165"/>
      <c r="E4" s="166"/>
      <c r="F4" s="167" t="s">
        <v>76</v>
      </c>
      <c r="G4" s="165"/>
      <c r="H4" s="74" t="s">
        <v>127</v>
      </c>
    </row>
    <row r="5" spans="1:8" s="110" customFormat="1" ht="36.75" thickBot="1" x14ac:dyDescent="0.25">
      <c r="A5" s="119"/>
      <c r="B5" s="120" t="s">
        <v>114</v>
      </c>
      <c r="C5" s="120">
        <v>2015</v>
      </c>
      <c r="D5" s="10" t="s">
        <v>24</v>
      </c>
      <c r="E5" s="106" t="s">
        <v>115</v>
      </c>
      <c r="F5" s="107" t="s">
        <v>59</v>
      </c>
      <c r="G5" s="108" t="s">
        <v>116</v>
      </c>
      <c r="H5" s="109" t="s">
        <v>117</v>
      </c>
    </row>
    <row r="6" spans="1:8" s="9" customFormat="1" ht="15.75" thickBot="1" x14ac:dyDescent="0.25">
      <c r="A6" s="138"/>
      <c r="B6" s="168" t="s">
        <v>68</v>
      </c>
      <c r="C6" s="168"/>
      <c r="D6" s="169"/>
      <c r="E6" s="169"/>
      <c r="F6" s="169"/>
      <c r="G6" s="169"/>
      <c r="H6" s="170"/>
    </row>
    <row r="7" spans="1:8" s="20" customFormat="1" ht="34.5" customHeight="1" thickBot="1" x14ac:dyDescent="0.25">
      <c r="A7" s="80">
        <v>1</v>
      </c>
      <c r="B7" s="59" t="s">
        <v>79</v>
      </c>
      <c r="C7" s="59"/>
      <c r="D7" s="21">
        <f t="shared" ref="D7:D17" si="0">E7/26860.75</f>
        <v>2.8757573783308357</v>
      </c>
      <c r="E7" s="37">
        <v>77245</v>
      </c>
      <c r="F7" s="37">
        <v>926941</v>
      </c>
      <c r="G7" s="22">
        <v>1</v>
      </c>
      <c r="H7" s="3" t="s">
        <v>80</v>
      </c>
    </row>
    <row r="8" spans="1:8" s="20" customFormat="1" ht="56.25" customHeight="1" thickBot="1" x14ac:dyDescent="0.25">
      <c r="A8" s="66">
        <v>2</v>
      </c>
      <c r="B8" s="59" t="s">
        <v>15</v>
      </c>
      <c r="C8" s="59"/>
      <c r="D8" s="21">
        <f t="shared" si="0"/>
        <v>1.2211125899314055</v>
      </c>
      <c r="E8" s="27">
        <v>32800</v>
      </c>
      <c r="F8" s="26">
        <v>393600</v>
      </c>
      <c r="G8" s="19" t="s">
        <v>10</v>
      </c>
      <c r="H8" s="5" t="s">
        <v>133</v>
      </c>
    </row>
    <row r="9" spans="1:8" s="20" customFormat="1" ht="13.5" thickBot="1" x14ac:dyDescent="0.25">
      <c r="A9" s="80">
        <v>3</v>
      </c>
      <c r="B9" s="59" t="s">
        <v>30</v>
      </c>
      <c r="C9" s="59"/>
      <c r="D9" s="21">
        <f t="shared" si="0"/>
        <v>0.93072605939893716</v>
      </c>
      <c r="E9" s="37">
        <v>25000</v>
      </c>
      <c r="F9" s="37">
        <v>300000</v>
      </c>
      <c r="G9" s="22">
        <v>1</v>
      </c>
      <c r="H9" s="15" t="s">
        <v>61</v>
      </c>
    </row>
    <row r="10" spans="1:8" s="20" customFormat="1" ht="13.5" thickBot="1" x14ac:dyDescent="0.25">
      <c r="A10" s="66">
        <v>4</v>
      </c>
      <c r="B10" s="59" t="s">
        <v>69</v>
      </c>
      <c r="C10" s="59"/>
      <c r="D10" s="21">
        <f t="shared" si="0"/>
        <v>0.55843563563936227</v>
      </c>
      <c r="E10" s="37">
        <v>15000</v>
      </c>
      <c r="F10" s="37">
        <v>120000</v>
      </c>
      <c r="G10" s="22">
        <v>1</v>
      </c>
      <c r="H10" s="15" t="s">
        <v>70</v>
      </c>
    </row>
    <row r="11" spans="1:8" s="20" customFormat="1" ht="42" customHeight="1" thickBot="1" x14ac:dyDescent="0.25">
      <c r="A11" s="80">
        <v>5</v>
      </c>
      <c r="B11" s="59" t="s">
        <v>0</v>
      </c>
      <c r="C11" s="59"/>
      <c r="D11" s="21">
        <f t="shared" si="0"/>
        <v>1.2837690682501419</v>
      </c>
      <c r="E11" s="25">
        <v>34483</v>
      </c>
      <c r="F11" s="26">
        <v>413796</v>
      </c>
      <c r="G11" s="16" t="s">
        <v>10</v>
      </c>
      <c r="H11" s="3" t="s">
        <v>65</v>
      </c>
    </row>
    <row r="12" spans="1:8" s="20" customFormat="1" ht="57" customHeight="1" thickBot="1" x14ac:dyDescent="0.25">
      <c r="A12" s="66">
        <v>6</v>
      </c>
      <c r="B12" s="59" t="s">
        <v>16</v>
      </c>
      <c r="C12" s="59"/>
      <c r="D12" s="21">
        <f t="shared" si="0"/>
        <v>0.34250718985880885</v>
      </c>
      <c r="E12" s="25">
        <v>9200</v>
      </c>
      <c r="F12" s="26">
        <v>110400</v>
      </c>
      <c r="G12" s="16">
        <v>0.5</v>
      </c>
      <c r="H12" s="15" t="s">
        <v>132</v>
      </c>
    </row>
    <row r="13" spans="1:8" s="20" customFormat="1" ht="36.75" thickBot="1" x14ac:dyDescent="0.25">
      <c r="A13" s="80">
        <v>7</v>
      </c>
      <c r="B13" s="59" t="s">
        <v>1</v>
      </c>
      <c r="C13" s="59"/>
      <c r="D13" s="21">
        <f t="shared" si="0"/>
        <v>0.16047578716156474</v>
      </c>
      <c r="E13" s="25">
        <v>4310.5</v>
      </c>
      <c r="F13" s="26">
        <v>51726</v>
      </c>
      <c r="G13" s="22">
        <v>0.5</v>
      </c>
      <c r="H13" s="15" t="s">
        <v>71</v>
      </c>
    </row>
    <row r="14" spans="1:8" s="20" customFormat="1" ht="48.75" thickBot="1" x14ac:dyDescent="0.25">
      <c r="A14" s="66">
        <v>8</v>
      </c>
      <c r="B14" s="59" t="s">
        <v>17</v>
      </c>
      <c r="C14" s="59"/>
      <c r="D14" s="21">
        <f t="shared" si="0"/>
        <v>0.18614521187978741</v>
      </c>
      <c r="E14" s="25">
        <v>5000</v>
      </c>
      <c r="F14" s="26">
        <v>60000</v>
      </c>
      <c r="G14" s="22">
        <v>0.25</v>
      </c>
      <c r="H14" s="15" t="s">
        <v>72</v>
      </c>
    </row>
    <row r="15" spans="1:8" s="20" customFormat="1" ht="24.75" thickBot="1" x14ac:dyDescent="0.25">
      <c r="A15" s="80">
        <v>9</v>
      </c>
      <c r="B15" s="59" t="s">
        <v>18</v>
      </c>
      <c r="C15" s="59"/>
      <c r="D15" s="21">
        <f t="shared" si="0"/>
        <v>0.95853615405377735</v>
      </c>
      <c r="E15" s="25">
        <f>20000+5747</f>
        <v>25747</v>
      </c>
      <c r="F15" s="26">
        <f>240000+68964</f>
        <v>308964</v>
      </c>
      <c r="G15" s="22">
        <v>1.5</v>
      </c>
      <c r="H15" s="15" t="s">
        <v>74</v>
      </c>
    </row>
    <row r="16" spans="1:8" s="20" customFormat="1" ht="36.75" thickBot="1" x14ac:dyDescent="0.25">
      <c r="A16" s="66">
        <v>10</v>
      </c>
      <c r="B16" s="59" t="s">
        <v>19</v>
      </c>
      <c r="C16" s="59"/>
      <c r="D16" s="21">
        <f t="shared" si="0"/>
        <v>0.41008088009456178</v>
      </c>
      <c r="E16" s="25">
        <v>11015.08</v>
      </c>
      <c r="F16" s="26">
        <v>132181</v>
      </c>
      <c r="G16" s="22">
        <v>1</v>
      </c>
      <c r="H16" s="15" t="s">
        <v>75</v>
      </c>
    </row>
    <row r="17" spans="1:8" s="20" customFormat="1" ht="72.75" thickBot="1" x14ac:dyDescent="0.25">
      <c r="A17" s="80">
        <v>11</v>
      </c>
      <c r="B17" s="59" t="s">
        <v>20</v>
      </c>
      <c r="C17" s="59"/>
      <c r="D17" s="21">
        <f t="shared" si="0"/>
        <v>1.2295509246763401</v>
      </c>
      <c r="E17" s="25">
        <v>33026.660000000003</v>
      </c>
      <c r="F17" s="26">
        <v>396320</v>
      </c>
      <c r="G17" s="22">
        <v>2</v>
      </c>
      <c r="H17" s="15" t="s">
        <v>73</v>
      </c>
    </row>
    <row r="18" spans="1:8" s="58" customFormat="1" ht="13.5" thickBot="1" x14ac:dyDescent="0.25">
      <c r="A18" s="66">
        <v>12</v>
      </c>
      <c r="B18" s="60" t="s">
        <v>2</v>
      </c>
      <c r="C18" s="60"/>
      <c r="D18" s="34">
        <f>SUM(D7:D17)</f>
        <v>10.157096879275523</v>
      </c>
      <c r="E18" s="35">
        <f>SUM(E7:E17)</f>
        <v>272827.24</v>
      </c>
      <c r="F18" s="35">
        <f>SUM(F7:F17)</f>
        <v>3213928</v>
      </c>
      <c r="G18" s="128"/>
      <c r="H18" s="36"/>
    </row>
    <row r="19" spans="1:8" s="20" customFormat="1" ht="20.25" customHeight="1" thickBot="1" x14ac:dyDescent="0.25">
      <c r="A19" s="80">
        <v>13</v>
      </c>
      <c r="B19" s="59" t="s">
        <v>21</v>
      </c>
      <c r="C19" s="59"/>
      <c r="D19" s="14">
        <f>E19/26860.75</f>
        <v>1.3111696434388467</v>
      </c>
      <c r="E19" s="53">
        <v>35219</v>
      </c>
      <c r="F19" s="29">
        <v>422623</v>
      </c>
      <c r="G19" s="129"/>
      <c r="H19" s="6" t="s">
        <v>124</v>
      </c>
    </row>
    <row r="20" spans="1:8" s="11" customFormat="1" ht="62.25" customHeight="1" thickBot="1" x14ac:dyDescent="0.25">
      <c r="A20" s="66">
        <v>14</v>
      </c>
      <c r="B20" s="135" t="s">
        <v>118</v>
      </c>
      <c r="C20" s="15"/>
      <c r="D20" s="52">
        <f t="shared" ref="D20:D21" si="1">E20/26860.75</f>
        <v>0.12409668382305036</v>
      </c>
      <c r="E20" s="53">
        <v>3333.33</v>
      </c>
      <c r="F20" s="29">
        <v>40000</v>
      </c>
      <c r="G20" s="54"/>
      <c r="H20" s="126" t="s">
        <v>119</v>
      </c>
    </row>
    <row r="21" spans="1:8" s="11" customFormat="1" ht="27.75" customHeight="1" thickBot="1" x14ac:dyDescent="0.25">
      <c r="A21" s="80">
        <v>15</v>
      </c>
      <c r="B21" s="59" t="s">
        <v>120</v>
      </c>
      <c r="C21" s="59"/>
      <c r="D21" s="52">
        <f t="shared" si="1"/>
        <v>0.80545033180384018</v>
      </c>
      <c r="E21" s="24">
        <v>21635</v>
      </c>
      <c r="F21" s="24">
        <v>259620</v>
      </c>
      <c r="G21" s="127"/>
      <c r="H21" s="15"/>
    </row>
    <row r="22" spans="1:8" s="58" customFormat="1" ht="13.5" thickBot="1" x14ac:dyDescent="0.25">
      <c r="A22" s="66">
        <v>16</v>
      </c>
      <c r="B22" s="61" t="s">
        <v>57</v>
      </c>
      <c r="C22" s="61"/>
      <c r="D22" s="45">
        <f>SUM(D19:D21)</f>
        <v>2.240716659065737</v>
      </c>
      <c r="E22" s="44">
        <f t="shared" ref="E22:F22" si="2">SUM(E19:E21)</f>
        <v>60187.33</v>
      </c>
      <c r="F22" s="44">
        <f t="shared" si="2"/>
        <v>722243</v>
      </c>
      <c r="G22" s="130"/>
      <c r="H22" s="43"/>
    </row>
    <row r="23" spans="1:8" s="111" customFormat="1" ht="30.75" thickBot="1" x14ac:dyDescent="0.25">
      <c r="A23" s="80">
        <v>17</v>
      </c>
      <c r="B23" s="62" t="s">
        <v>23</v>
      </c>
      <c r="C23" s="62"/>
      <c r="D23" s="31">
        <f>D18+D22</f>
        <v>12.397813538341261</v>
      </c>
      <c r="E23" s="32">
        <f>E18+E22</f>
        <v>333014.57</v>
      </c>
      <c r="F23" s="32">
        <f>F18+F22</f>
        <v>3936171</v>
      </c>
      <c r="G23" s="131"/>
      <c r="H23" s="33"/>
    </row>
    <row r="24" spans="1:8" s="57" customFormat="1" ht="15.75" thickBot="1" x14ac:dyDescent="0.25">
      <c r="A24" s="66">
        <v>18</v>
      </c>
      <c r="B24" s="171" t="s">
        <v>14</v>
      </c>
      <c r="C24" s="171"/>
      <c r="D24" s="172"/>
      <c r="E24" s="172"/>
      <c r="F24" s="172"/>
      <c r="G24" s="172"/>
      <c r="H24" s="173"/>
    </row>
    <row r="25" spans="1:8" s="133" customFormat="1" ht="36.75" thickBot="1" x14ac:dyDescent="0.25">
      <c r="A25" s="80">
        <v>19</v>
      </c>
      <c r="B25" s="148" t="s">
        <v>114</v>
      </c>
      <c r="C25" s="148" t="s">
        <v>123</v>
      </c>
      <c r="D25" s="82" t="s">
        <v>25</v>
      </c>
      <c r="E25" s="149" t="s">
        <v>109</v>
      </c>
      <c r="F25" s="49" t="s">
        <v>59</v>
      </c>
      <c r="G25" s="150"/>
      <c r="H25" s="151" t="s">
        <v>105</v>
      </c>
    </row>
    <row r="26" spans="1:8" s="20" customFormat="1" ht="75" customHeight="1" thickBot="1" x14ac:dyDescent="0.25">
      <c r="A26" s="66">
        <v>20</v>
      </c>
      <c r="B26" s="141" t="s">
        <v>129</v>
      </c>
      <c r="C26" s="15"/>
      <c r="D26" s="14">
        <f>E26/26860.75</f>
        <v>0.38780252474955712</v>
      </c>
      <c r="E26" s="25">
        <f>F26/12</f>
        <v>10416.666666666666</v>
      </c>
      <c r="F26" s="25">
        <v>125000</v>
      </c>
      <c r="G26" s="129"/>
      <c r="H26" s="3" t="s">
        <v>130</v>
      </c>
    </row>
    <row r="27" spans="1:8" s="20" customFormat="1" ht="53.25" customHeight="1" thickBot="1" x14ac:dyDescent="0.25">
      <c r="A27" s="80">
        <v>21</v>
      </c>
      <c r="B27" s="147" t="s">
        <v>128</v>
      </c>
      <c r="C27" s="15"/>
      <c r="D27" s="14">
        <f>E27/26860.75</f>
        <v>0.23268151484973429</v>
      </c>
      <c r="E27" s="25">
        <f>F27/12</f>
        <v>6250</v>
      </c>
      <c r="F27" s="37">
        <v>75000</v>
      </c>
      <c r="G27" s="22"/>
      <c r="H27" s="3" t="s">
        <v>131</v>
      </c>
    </row>
    <row r="28" spans="1:8" s="20" customFormat="1" ht="24.75" thickBot="1" x14ac:dyDescent="0.25">
      <c r="A28" s="66">
        <v>22</v>
      </c>
      <c r="B28" s="59" t="s">
        <v>66</v>
      </c>
      <c r="C28" s="59"/>
      <c r="D28" s="14">
        <f t="shared" ref="D28" si="3">E28/26860.75</f>
        <v>0.55843563563936227</v>
      </c>
      <c r="E28" s="37">
        <v>15000</v>
      </c>
      <c r="F28" s="37">
        <v>180000</v>
      </c>
      <c r="G28" s="22"/>
      <c r="H28" s="15" t="s">
        <v>67</v>
      </c>
    </row>
    <row r="29" spans="1:8" s="20" customFormat="1" ht="30" customHeight="1" thickBot="1" x14ac:dyDescent="0.25">
      <c r="A29" s="80">
        <v>23</v>
      </c>
      <c r="B29" s="59" t="s">
        <v>27</v>
      </c>
      <c r="C29" s="59"/>
      <c r="D29" s="14">
        <f t="shared" ref="D29:D43" si="4">E29/26860.75</f>
        <v>0.16503634485261953</v>
      </c>
      <c r="E29" s="25">
        <v>4433</v>
      </c>
      <c r="F29" s="25">
        <v>53196</v>
      </c>
      <c r="G29" s="129"/>
      <c r="H29" s="4" t="s">
        <v>28</v>
      </c>
    </row>
    <row r="30" spans="1:8" s="20" customFormat="1" ht="13.5" thickBot="1" x14ac:dyDescent="0.25">
      <c r="A30" s="66">
        <v>24</v>
      </c>
      <c r="B30" s="59" t="s">
        <v>121</v>
      </c>
      <c r="C30" s="59"/>
      <c r="D30" s="14">
        <f t="shared" si="4"/>
        <v>0.14891616950382994</v>
      </c>
      <c r="E30" s="25">
        <v>4000</v>
      </c>
      <c r="F30" s="25">
        <v>48000</v>
      </c>
      <c r="G30" s="129"/>
      <c r="H30" s="3" t="s">
        <v>63</v>
      </c>
    </row>
    <row r="31" spans="1:8" s="20" customFormat="1" ht="13.5" thickBot="1" x14ac:dyDescent="0.25">
      <c r="A31" s="80">
        <v>25</v>
      </c>
      <c r="B31" s="59" t="s">
        <v>33</v>
      </c>
      <c r="C31" s="59"/>
      <c r="D31" s="14">
        <f t="shared" si="4"/>
        <v>9.3072605939893707E-2</v>
      </c>
      <c r="E31" s="37">
        <v>2500</v>
      </c>
      <c r="F31" s="37">
        <v>30000</v>
      </c>
      <c r="G31" s="22"/>
      <c r="H31" s="5" t="s">
        <v>36</v>
      </c>
    </row>
    <row r="32" spans="1:8" s="20" customFormat="1" ht="13.5" thickBot="1" x14ac:dyDescent="0.25">
      <c r="A32" s="66">
        <v>26</v>
      </c>
      <c r="B32" s="59" t="s">
        <v>31</v>
      </c>
      <c r="C32" s="59"/>
      <c r="D32" s="14">
        <f t="shared" si="4"/>
        <v>1.9731392459257466</v>
      </c>
      <c r="E32" s="25">
        <v>53000</v>
      </c>
      <c r="F32" s="25">
        <v>636000</v>
      </c>
      <c r="G32" s="129"/>
      <c r="H32" s="5" t="s">
        <v>37</v>
      </c>
    </row>
    <row r="33" spans="1:8" s="20" customFormat="1" ht="24.75" thickBot="1" x14ac:dyDescent="0.25">
      <c r="A33" s="80">
        <v>27</v>
      </c>
      <c r="B33" s="59" t="s">
        <v>125</v>
      </c>
      <c r="C33" s="59"/>
      <c r="D33" s="14">
        <f t="shared" si="4"/>
        <v>5.584356356393623E-2</v>
      </c>
      <c r="E33" s="25">
        <v>1500</v>
      </c>
      <c r="F33" s="25">
        <v>18000</v>
      </c>
      <c r="G33" s="129"/>
      <c r="H33" s="5" t="s">
        <v>125</v>
      </c>
    </row>
    <row r="34" spans="1:8" s="20" customFormat="1" ht="30.75" customHeight="1" thickBot="1" x14ac:dyDescent="0.25">
      <c r="A34" s="66">
        <v>28</v>
      </c>
      <c r="B34" s="59" t="s">
        <v>3</v>
      </c>
      <c r="C34" s="59"/>
      <c r="D34" s="14">
        <f t="shared" si="4"/>
        <v>3.1024077883156653E-2</v>
      </c>
      <c r="E34" s="25">
        <f>833.33</f>
        <v>833.33</v>
      </c>
      <c r="F34" s="25">
        <v>10000</v>
      </c>
      <c r="G34" s="129"/>
      <c r="H34" s="5" t="s">
        <v>38</v>
      </c>
    </row>
    <row r="35" spans="1:8" s="20" customFormat="1" ht="51.75" customHeight="1" thickBot="1" x14ac:dyDescent="0.25">
      <c r="A35" s="80">
        <v>29</v>
      </c>
      <c r="B35" s="59" t="s">
        <v>4</v>
      </c>
      <c r="C35" s="59"/>
      <c r="D35" s="14">
        <f t="shared" si="4"/>
        <v>3.1024201979964573E-2</v>
      </c>
      <c r="E35" s="25">
        <f>F35/12</f>
        <v>833.33333333333337</v>
      </c>
      <c r="F35" s="25">
        <v>10000</v>
      </c>
      <c r="G35" s="129"/>
      <c r="H35" s="3" t="s">
        <v>34</v>
      </c>
    </row>
    <row r="36" spans="1:8" s="20" customFormat="1" ht="27" customHeight="1" thickBot="1" x14ac:dyDescent="0.25">
      <c r="A36" s="66">
        <v>30</v>
      </c>
      <c r="B36" s="59" t="s">
        <v>8</v>
      </c>
      <c r="C36" s="59"/>
      <c r="D36" s="14">
        <f t="shared" si="4"/>
        <v>1.5511852796366446E-2</v>
      </c>
      <c r="E36" s="25">
        <v>416.66</v>
      </c>
      <c r="F36" s="25">
        <v>5000</v>
      </c>
      <c r="G36" s="129"/>
      <c r="H36" s="7" t="s">
        <v>49</v>
      </c>
    </row>
    <row r="37" spans="1:8" s="20" customFormat="1" ht="23.25" customHeight="1" thickBot="1" x14ac:dyDescent="0.25">
      <c r="A37" s="80">
        <v>31</v>
      </c>
      <c r="B37" s="59" t="s">
        <v>41</v>
      </c>
      <c r="C37" s="59"/>
      <c r="D37" s="14">
        <f t="shared" si="4"/>
        <v>0.17063311088980512</v>
      </c>
      <c r="E37" s="25">
        <f>F37/12</f>
        <v>4583.333333333333</v>
      </c>
      <c r="F37" s="25">
        <v>55000</v>
      </c>
      <c r="G37" s="129"/>
      <c r="H37" s="8" t="s">
        <v>39</v>
      </c>
    </row>
    <row r="38" spans="1:8" s="20" customFormat="1" ht="35.25" customHeight="1" thickBot="1" x14ac:dyDescent="0.25">
      <c r="A38" s="66">
        <v>32</v>
      </c>
      <c r="B38" s="59" t="s">
        <v>6</v>
      </c>
      <c r="C38" s="59"/>
      <c r="D38" s="14">
        <f t="shared" si="4"/>
        <v>0.81159312379587312</v>
      </c>
      <c r="E38" s="25">
        <v>21800</v>
      </c>
      <c r="F38" s="25">
        <v>261600</v>
      </c>
      <c r="G38" s="129"/>
      <c r="H38" s="8" t="s">
        <v>39</v>
      </c>
    </row>
    <row r="39" spans="1:8" s="20" customFormat="1" ht="24.75" thickBot="1" x14ac:dyDescent="0.25">
      <c r="A39" s="80">
        <v>33</v>
      </c>
      <c r="B39" s="59" t="s">
        <v>42</v>
      </c>
      <c r="C39" s="59"/>
      <c r="D39" s="14">
        <f t="shared" si="4"/>
        <v>0.15512100989982286</v>
      </c>
      <c r="E39" s="25">
        <f>F39/12</f>
        <v>4166.666666666667</v>
      </c>
      <c r="F39" s="25">
        <v>50000</v>
      </c>
      <c r="G39" s="129"/>
      <c r="H39" s="8" t="s">
        <v>43</v>
      </c>
    </row>
    <row r="40" spans="1:8" s="20" customFormat="1" ht="24.75" thickBot="1" x14ac:dyDescent="0.25">
      <c r="A40" s="66">
        <v>34</v>
      </c>
      <c r="B40" s="59" t="s">
        <v>44</v>
      </c>
      <c r="C40" s="59"/>
      <c r="D40" s="14">
        <f t="shared" si="4"/>
        <v>3.1024077883156653E-2</v>
      </c>
      <c r="E40" s="25">
        <v>833.33</v>
      </c>
      <c r="F40" s="25">
        <v>10000</v>
      </c>
      <c r="G40" s="129"/>
      <c r="H40" s="5" t="s">
        <v>45</v>
      </c>
    </row>
    <row r="41" spans="1:8" s="20" customFormat="1" ht="36.75" thickBot="1" x14ac:dyDescent="0.25">
      <c r="A41" s="80">
        <v>35</v>
      </c>
      <c r="B41" s="59" t="s">
        <v>47</v>
      </c>
      <c r="C41" s="59"/>
      <c r="D41" s="14">
        <f t="shared" si="4"/>
        <v>0.23888610705211136</v>
      </c>
      <c r="E41" s="25">
        <v>6416.66</v>
      </c>
      <c r="F41" s="25">
        <v>77000</v>
      </c>
      <c r="G41" s="129"/>
      <c r="H41" s="5" t="s">
        <v>48</v>
      </c>
    </row>
    <row r="42" spans="1:8" s="20" customFormat="1" ht="24.75" thickBot="1" x14ac:dyDescent="0.25">
      <c r="A42" s="66">
        <v>36</v>
      </c>
      <c r="B42" s="59" t="s">
        <v>7</v>
      </c>
      <c r="C42" s="59"/>
      <c r="D42" s="14">
        <f t="shared" si="4"/>
        <v>0.31024189570283778</v>
      </c>
      <c r="E42" s="25">
        <v>8333.33</v>
      </c>
      <c r="F42" s="25">
        <v>100000</v>
      </c>
      <c r="G42" s="129"/>
      <c r="H42" s="8" t="s">
        <v>46</v>
      </c>
    </row>
    <row r="43" spans="1:8" s="20" customFormat="1" ht="24.75" thickBot="1" x14ac:dyDescent="0.25">
      <c r="A43" s="80">
        <v>37</v>
      </c>
      <c r="B43" s="59" t="s">
        <v>51</v>
      </c>
      <c r="C43" s="59"/>
      <c r="D43" s="14">
        <f t="shared" si="4"/>
        <v>0.55843563563936227</v>
      </c>
      <c r="E43" s="25">
        <f>F43/12</f>
        <v>15000</v>
      </c>
      <c r="F43" s="25">
        <v>180000</v>
      </c>
      <c r="G43" s="129"/>
      <c r="H43" s="4" t="s">
        <v>50</v>
      </c>
    </row>
    <row r="44" spans="1:8" s="133" customFormat="1" ht="32.25" thickBot="1" x14ac:dyDescent="0.25">
      <c r="A44" s="66">
        <v>38</v>
      </c>
      <c r="B44" s="142" t="s">
        <v>55</v>
      </c>
      <c r="C44" s="142"/>
      <c r="D44" s="46">
        <f>SUM(D26:D43)</f>
        <v>5.9684226985471351</v>
      </c>
      <c r="E44" s="143">
        <f>SUM(E26:E43)</f>
        <v>160316.30999999997</v>
      </c>
      <c r="F44" s="143">
        <f>SUM(F26:F43)</f>
        <v>1923796</v>
      </c>
      <c r="G44" s="145"/>
      <c r="H44" s="146"/>
    </row>
    <row r="45" spans="1:8" s="51" customFormat="1" ht="16.5" thickBot="1" x14ac:dyDescent="0.25">
      <c r="A45" s="80">
        <v>39</v>
      </c>
      <c r="B45" s="161" t="s">
        <v>56</v>
      </c>
      <c r="C45" s="162"/>
      <c r="D45" s="40">
        <f>D23+D44</f>
        <v>18.366236236888398</v>
      </c>
      <c r="E45" s="41">
        <f>E23+E44</f>
        <v>493330.88</v>
      </c>
      <c r="F45" s="41">
        <f>F23+F44</f>
        <v>5859967</v>
      </c>
      <c r="G45" s="132"/>
      <c r="H45" s="144"/>
    </row>
    <row r="46" spans="1:8" s="20" customFormat="1" ht="60.75" thickBot="1" x14ac:dyDescent="0.25">
      <c r="A46" s="66">
        <v>40</v>
      </c>
      <c r="B46" s="65" t="s">
        <v>78</v>
      </c>
      <c r="C46" s="65"/>
      <c r="D46" s="46">
        <v>0.38</v>
      </c>
      <c r="E46" s="55">
        <v>10073</v>
      </c>
      <c r="F46" s="55">
        <f>E46*12</f>
        <v>120876</v>
      </c>
      <c r="G46" s="134"/>
      <c r="H46" s="38"/>
    </row>
    <row r="47" spans="1:8" s="51" customFormat="1" ht="34.5" customHeight="1" thickBot="1" x14ac:dyDescent="0.25">
      <c r="A47" s="80">
        <v>41</v>
      </c>
      <c r="B47" s="67" t="s">
        <v>58</v>
      </c>
      <c r="C47" s="67"/>
      <c r="D47" s="140">
        <f>D45+D46</f>
        <v>18.746236236888397</v>
      </c>
      <c r="E47" s="136">
        <f t="shared" ref="E47:F47" si="5">E45+E46</f>
        <v>503403.88</v>
      </c>
      <c r="F47" s="136">
        <f t="shared" si="5"/>
        <v>5980843</v>
      </c>
      <c r="G47" s="68"/>
      <c r="H47" s="69"/>
    </row>
    <row r="48" spans="1:8" s="58" customFormat="1" ht="24" customHeight="1" thickBot="1" x14ac:dyDescent="0.25">
      <c r="A48" s="66">
        <v>42</v>
      </c>
      <c r="B48" s="159" t="s">
        <v>77</v>
      </c>
      <c r="C48" s="159"/>
      <c r="D48" s="159"/>
      <c r="E48" s="160"/>
      <c r="F48" s="56">
        <f>D47</f>
        <v>18.746236236888397</v>
      </c>
      <c r="G48" s="139"/>
      <c r="H48" s="75"/>
    </row>
    <row r="52" spans="5:5" x14ac:dyDescent="0.2">
      <c r="E52" s="137"/>
    </row>
  </sheetData>
  <mergeCells count="8">
    <mergeCell ref="B48:E48"/>
    <mergeCell ref="B45:C45"/>
    <mergeCell ref="A3:H3"/>
    <mergeCell ref="B1:H2"/>
    <mergeCell ref="B4:E4"/>
    <mergeCell ref="F4:G4"/>
    <mergeCell ref="B6:H6"/>
    <mergeCell ref="B24:H24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Смета коммерч.-утверждено</vt:lpstr>
      <vt:lpstr>Cмета  -цел. взносы - утверж</vt:lpstr>
      <vt:lpstr>'Cмета  -цел. взносы - утверж'!Заголовки_для_печати</vt:lpstr>
      <vt:lpstr>'Смета коммерч.-утверждено'!Заголовки_для_печати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Светлое ТСЖ</dc:creator>
  <cp:lastModifiedBy>Светлое ТСЖ</cp:lastModifiedBy>
  <cp:lastPrinted>2016-04-18T09:26:02Z</cp:lastPrinted>
  <dcterms:created xsi:type="dcterms:W3CDTF">2016-04-15T13:44:26Z</dcterms:created>
  <dcterms:modified xsi:type="dcterms:W3CDTF">2016-04-22T06:30:54Z</dcterms:modified>
</cp:coreProperties>
</file>