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Отчет по коммерческой деят- 2кв" sheetId="5" r:id="rId1"/>
    <sheet name="Отчет по коммерческой деят1кв" sheetId="1" r:id="rId2"/>
    <sheet name="Отчет по основной деят-сти 2 кв" sheetId="6" r:id="rId3"/>
    <sheet name="Отчет по основной деят-сти 1кв" sheetId="3" r:id="rId4"/>
    <sheet name="Движение ден. средств за 2кв" sheetId="7" r:id="rId5"/>
    <sheet name="Движение ден. средств за 1 кв " sheetId="4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J17" i="3" l="1"/>
  <c r="J18" i="3"/>
  <c r="J19" i="3"/>
  <c r="J20" i="3"/>
  <c r="J21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K32" i="6"/>
  <c r="K25" i="6"/>
  <c r="K26" i="6"/>
  <c r="K27" i="6"/>
  <c r="K28" i="6"/>
  <c r="K29" i="6"/>
  <c r="K30" i="6"/>
  <c r="K31" i="6"/>
  <c r="K24" i="6"/>
  <c r="L23" i="7"/>
  <c r="L27" i="7"/>
  <c r="G16" i="7"/>
  <c r="G10" i="7"/>
  <c r="F23" i="5"/>
  <c r="E23" i="5"/>
  <c r="C27" i="5"/>
  <c r="D27" i="5"/>
  <c r="B27" i="5"/>
  <c r="K51" i="6"/>
  <c r="K50" i="6"/>
  <c r="K49" i="6"/>
  <c r="K48" i="6"/>
  <c r="K47" i="6"/>
  <c r="K46" i="6"/>
  <c r="K45" i="6"/>
  <c r="K44" i="6"/>
  <c r="K43" i="6"/>
  <c r="K42" i="6"/>
  <c r="J41" i="6"/>
  <c r="I41" i="6"/>
  <c r="H41" i="6"/>
  <c r="K40" i="6"/>
  <c r="K39" i="6"/>
  <c r="K38" i="6"/>
  <c r="K37" i="6"/>
  <c r="K36" i="6"/>
  <c r="K35" i="6"/>
  <c r="K34" i="6"/>
  <c r="K33" i="6"/>
  <c r="K23" i="6"/>
  <c r="J22" i="6"/>
  <c r="I22" i="6"/>
  <c r="H22" i="6"/>
  <c r="K21" i="6"/>
  <c r="K20" i="6"/>
  <c r="K19" i="6"/>
  <c r="K18" i="6"/>
  <c r="K17" i="6"/>
  <c r="K16" i="6"/>
  <c r="J15" i="6"/>
  <c r="I15" i="6"/>
  <c r="H15" i="6"/>
  <c r="F13" i="6"/>
  <c r="J12" i="6"/>
  <c r="I12" i="6"/>
  <c r="H12" i="6"/>
  <c r="E12" i="6"/>
  <c r="E52" i="6" s="1"/>
  <c r="D12" i="6"/>
  <c r="D52" i="6" s="1"/>
  <c r="C12" i="6"/>
  <c r="C52" i="6" s="1"/>
  <c r="K11" i="6"/>
  <c r="F11" i="6"/>
  <c r="L11" i="6" s="1"/>
  <c r="K10" i="6"/>
  <c r="F10" i="6"/>
  <c r="K9" i="6"/>
  <c r="F9" i="6"/>
  <c r="L9" i="6" s="1"/>
  <c r="K8" i="6"/>
  <c r="L8" i="6" s="1"/>
  <c r="F8" i="6"/>
  <c r="K7" i="6"/>
  <c r="F7" i="6"/>
  <c r="K6" i="6"/>
  <c r="F6" i="6"/>
  <c r="K5" i="6"/>
  <c r="F5" i="6"/>
  <c r="K4" i="6"/>
  <c r="F4" i="6"/>
  <c r="F26" i="5"/>
  <c r="F18" i="5"/>
  <c r="E18" i="5"/>
  <c r="E16" i="5"/>
  <c r="E25" i="5"/>
  <c r="F25" i="5" s="1"/>
  <c r="E9" i="5"/>
  <c r="F9" i="5" s="1"/>
  <c r="C8" i="5"/>
  <c r="D8" i="5"/>
  <c r="B8" i="5"/>
  <c r="H22" i="3"/>
  <c r="I22" i="3"/>
  <c r="G22" i="3"/>
  <c r="J22" i="3" s="1"/>
  <c r="H15" i="3"/>
  <c r="I15" i="3"/>
  <c r="G15" i="3"/>
  <c r="E17" i="1"/>
  <c r="F17" i="1" s="1"/>
  <c r="I17" i="1" s="1"/>
  <c r="L10" i="6" l="1"/>
  <c r="G17" i="7"/>
  <c r="K41" i="6"/>
  <c r="J14" i="6"/>
  <c r="J52" i="6" s="1"/>
  <c r="K22" i="6"/>
  <c r="I14" i="6"/>
  <c r="I52" i="6" s="1"/>
  <c r="K15" i="6"/>
  <c r="L7" i="6"/>
  <c r="L6" i="6"/>
  <c r="K12" i="6"/>
  <c r="L4" i="6"/>
  <c r="F12" i="6"/>
  <c r="F52" i="6" s="1"/>
  <c r="L5" i="6"/>
  <c r="H14" i="6"/>
  <c r="H52" i="6" s="1"/>
  <c r="E16" i="1"/>
  <c r="C25" i="1"/>
  <c r="D25" i="1"/>
  <c r="B25" i="1"/>
  <c r="E7" i="1"/>
  <c r="F7" i="1" s="1"/>
  <c r="F7" i="5" s="1"/>
  <c r="E24" i="5"/>
  <c r="F24" i="5" s="1"/>
  <c r="E22" i="5"/>
  <c r="E21" i="5"/>
  <c r="E20" i="5"/>
  <c r="E17" i="5"/>
  <c r="D13" i="5"/>
  <c r="D28" i="5" s="1"/>
  <c r="E12" i="5"/>
  <c r="E11" i="5"/>
  <c r="E10" i="5"/>
  <c r="F10" i="5" s="1"/>
  <c r="B13" i="5"/>
  <c r="E6" i="5"/>
  <c r="E5" i="5"/>
  <c r="E4" i="5"/>
  <c r="E27" i="5" l="1"/>
  <c r="K14" i="6"/>
  <c r="L12" i="6"/>
  <c r="B28" i="5"/>
  <c r="F16" i="5"/>
  <c r="E8" i="5"/>
  <c r="C13" i="5"/>
  <c r="C28" i="5" s="1"/>
  <c r="G16" i="4"/>
  <c r="G10" i="4"/>
  <c r="K52" i="6" l="1"/>
  <c r="L52" i="6" s="1"/>
  <c r="L14" i="6"/>
  <c r="E13" i="5"/>
  <c r="E28" i="5" s="1"/>
  <c r="G17" i="4"/>
  <c r="F10" i="3" l="1"/>
  <c r="G10" i="6" s="1"/>
  <c r="F11" i="3"/>
  <c r="G11" i="6" s="1"/>
  <c r="F13" i="3"/>
  <c r="G13" i="6" s="1"/>
  <c r="I41" i="3"/>
  <c r="H41" i="3"/>
  <c r="G41" i="3"/>
  <c r="J16" i="3"/>
  <c r="I12" i="3"/>
  <c r="H12" i="3"/>
  <c r="G12" i="3"/>
  <c r="E12" i="3"/>
  <c r="E52" i="3" s="1"/>
  <c r="D12" i="3"/>
  <c r="D52" i="3" s="1"/>
  <c r="C12" i="3"/>
  <c r="C52" i="3" s="1"/>
  <c r="J11" i="3"/>
  <c r="M11" i="6" s="1"/>
  <c r="J10" i="3"/>
  <c r="J9" i="3"/>
  <c r="M9" i="6" s="1"/>
  <c r="F9" i="3"/>
  <c r="J8" i="3"/>
  <c r="M8" i="6" s="1"/>
  <c r="F8" i="3"/>
  <c r="G8" i="6" s="1"/>
  <c r="J7" i="3"/>
  <c r="M7" i="6" s="1"/>
  <c r="F7" i="3"/>
  <c r="G7" i="6" s="1"/>
  <c r="J6" i="3"/>
  <c r="M6" i="6" s="1"/>
  <c r="F6" i="3"/>
  <c r="G6" i="6" s="1"/>
  <c r="J5" i="3"/>
  <c r="M5" i="6" s="1"/>
  <c r="F5" i="3"/>
  <c r="G5" i="6" s="1"/>
  <c r="J4" i="3"/>
  <c r="M4" i="6" s="1"/>
  <c r="F4" i="3"/>
  <c r="G4" i="6" s="1"/>
  <c r="N4" i="6" l="1"/>
  <c r="G12" i="6"/>
  <c r="N6" i="6"/>
  <c r="N8" i="6"/>
  <c r="K10" i="3"/>
  <c r="M10" i="6"/>
  <c r="M12" i="6" s="1"/>
  <c r="N11" i="6"/>
  <c r="J41" i="3"/>
  <c r="N5" i="6"/>
  <c r="N7" i="6"/>
  <c r="K9" i="3"/>
  <c r="G9" i="6"/>
  <c r="N9" i="6" s="1"/>
  <c r="N10" i="6"/>
  <c r="I14" i="3"/>
  <c r="I52" i="3" s="1"/>
  <c r="H14" i="3"/>
  <c r="H52" i="3" s="1"/>
  <c r="J15" i="3"/>
  <c r="J14" i="3" s="1"/>
  <c r="K7" i="3"/>
  <c r="G14" i="3"/>
  <c r="G52" i="3" s="1"/>
  <c r="K8" i="3"/>
  <c r="K11" i="3"/>
  <c r="K6" i="3"/>
  <c r="F12" i="3"/>
  <c r="F52" i="3" s="1"/>
  <c r="K5" i="3"/>
  <c r="J12" i="3"/>
  <c r="K4" i="3"/>
  <c r="G52" i="6" l="1"/>
  <c r="N12" i="6"/>
  <c r="J52" i="3"/>
  <c r="K52" i="3" s="1"/>
  <c r="M14" i="6"/>
  <c r="K12" i="3"/>
  <c r="N14" i="6" l="1"/>
  <c r="M52" i="6"/>
  <c r="N52" i="6" s="1"/>
  <c r="K14" i="3"/>
  <c r="E24" i="1"/>
  <c r="E22" i="1"/>
  <c r="E21" i="1"/>
  <c r="F21" i="1" s="1"/>
  <c r="F22" i="5" s="1"/>
  <c r="E20" i="1"/>
  <c r="F20" i="1" s="1"/>
  <c r="F21" i="5" s="1"/>
  <c r="E19" i="1"/>
  <c r="F19" i="1" s="1"/>
  <c r="F20" i="5" s="1"/>
  <c r="F16" i="1"/>
  <c r="F17" i="5" s="1"/>
  <c r="E15" i="1"/>
  <c r="E11" i="1"/>
  <c r="F11" i="1" s="1"/>
  <c r="F12" i="5" s="1"/>
  <c r="E10" i="1"/>
  <c r="F10" i="1" s="1"/>
  <c r="F11" i="5" s="1"/>
  <c r="F8" i="5" s="1"/>
  <c r="E9" i="1"/>
  <c r="F9" i="1" s="1"/>
  <c r="D8" i="1"/>
  <c r="D12" i="1" s="1"/>
  <c r="D26" i="1" s="1"/>
  <c r="C8" i="1"/>
  <c r="C12" i="1" s="1"/>
  <c r="B8" i="1"/>
  <c r="E6" i="1"/>
  <c r="F6" i="1" s="1"/>
  <c r="F6" i="5" s="1"/>
  <c r="E5" i="1"/>
  <c r="F5" i="1" s="1"/>
  <c r="F5" i="5" s="1"/>
  <c r="E4" i="1"/>
  <c r="F4" i="1" s="1"/>
  <c r="F4" i="5" s="1"/>
  <c r="F13" i="5" l="1"/>
  <c r="E25" i="1"/>
  <c r="C26" i="1"/>
  <c r="F15" i="1"/>
  <c r="F25" i="1" s="1"/>
  <c r="F27" i="5" s="1"/>
  <c r="B12" i="1"/>
  <c r="B26" i="1" s="1"/>
  <c r="E8" i="1"/>
  <c r="F28" i="5" l="1"/>
  <c r="F8" i="1"/>
  <c r="F12" i="1" s="1"/>
  <c r="F26" i="1" s="1"/>
  <c r="E12" i="1"/>
  <c r="E26" i="1" s="1"/>
</calcChain>
</file>

<file path=xl/sharedStrings.xml><?xml version="1.0" encoding="utf-8"?>
<sst xmlns="http://schemas.openxmlformats.org/spreadsheetml/2006/main" count="750" uniqueCount="209">
  <si>
    <t>СТАТЬЯ ДОХОДОВ</t>
  </si>
  <si>
    <t>НАЧИСЛЕНИЯ коммерческих ДОХОДОВ</t>
  </si>
  <si>
    <t>Апрель</t>
  </si>
  <si>
    <t>Май</t>
  </si>
  <si>
    <t>Июнь</t>
  </si>
  <si>
    <t>Размещение рекламы на фасаде</t>
  </si>
  <si>
    <t>Размещение сплит системы на фасаде</t>
  </si>
  <si>
    <t>Размещение оборудования (модемы и т.д.)</t>
  </si>
  <si>
    <t>Сдача в аренду под офисы принадлежащих ТСЖ помещений, в т.ч.:</t>
  </si>
  <si>
    <t>лифтерная</t>
  </si>
  <si>
    <t>площадью 52 кв м Парикмахер, ателье</t>
  </si>
  <si>
    <t>СТАТЬЯ РАСХОДОВ</t>
  </si>
  <si>
    <t>НАЧИСЛЕНИЯ коммерческих РАСХОДОВ</t>
  </si>
  <si>
    <t>Аудиторская проверка</t>
  </si>
  <si>
    <t>Подписка на журнал МКД на 6 мес</t>
  </si>
  <si>
    <t>За заполнение сайтов (годовые итоги на Реформу ЖКХ, исходные данные на ГИС ЖКХ)</t>
  </si>
  <si>
    <t>Информационно-консультационные услуги</t>
  </si>
  <si>
    <t>Обновление СбиС и обслуживание 1С</t>
  </si>
  <si>
    <t>Обучение персонала</t>
  </si>
  <si>
    <t>Налог УСНО за 1 кв.</t>
  </si>
  <si>
    <t>Х</t>
  </si>
  <si>
    <t>№ пп</t>
  </si>
  <si>
    <t>Наименование статьи по коммунальным услугам</t>
  </si>
  <si>
    <t>НАЧИСЛЕНИЯ КУ и прочие доходы</t>
  </si>
  <si>
    <t>Начисленные расходы</t>
  </si>
  <si>
    <t>Разница "+"(доход)/  "-" (убыток) по итогам 2 кв 2016</t>
  </si>
  <si>
    <t>1.1</t>
  </si>
  <si>
    <t>Водоснабжение  (холодное)</t>
  </si>
  <si>
    <t>1.2</t>
  </si>
  <si>
    <t>Водоотведение</t>
  </si>
  <si>
    <t>1.3</t>
  </si>
  <si>
    <t>Отопление и подогрев воды</t>
  </si>
  <si>
    <t>1.4</t>
  </si>
  <si>
    <t>Электроснабжение</t>
  </si>
  <si>
    <t>1.5</t>
  </si>
  <si>
    <t>Содержание паспортного стола</t>
  </si>
  <si>
    <t>1.6</t>
  </si>
  <si>
    <t>Лифт</t>
  </si>
  <si>
    <t>1.7</t>
  </si>
  <si>
    <t xml:space="preserve">ТО системы пожарной безопасности </t>
  </si>
  <si>
    <t>1.8</t>
  </si>
  <si>
    <t>ТБО</t>
  </si>
  <si>
    <t>1.10</t>
  </si>
  <si>
    <t>ИТОГО :</t>
  </si>
  <si>
    <t>1.11</t>
  </si>
  <si>
    <t>СОДЕРЖАНИЕ ЖИЛФОНДА</t>
  </si>
  <si>
    <t>РАСХОДЫ ПО СТАТЬЕ СОДЕРЖАНИЕ ЖИЛФОНДА</t>
  </si>
  <si>
    <t>2.1.</t>
  </si>
  <si>
    <t>ФОТ штат с учетом отпускных и компенсаций, в т.ч.:</t>
  </si>
  <si>
    <t>2.2</t>
  </si>
  <si>
    <t xml:space="preserve">Слесар-сантехник </t>
  </si>
  <si>
    <t>2.3</t>
  </si>
  <si>
    <t xml:space="preserve">Разнорабочий (2 чел) </t>
  </si>
  <si>
    <t>2.4</t>
  </si>
  <si>
    <t xml:space="preserve">Дворники (1 чел)  </t>
  </si>
  <si>
    <t>2.5</t>
  </si>
  <si>
    <t>Бухгалтер по работе с абонентами</t>
  </si>
  <si>
    <t>2.6</t>
  </si>
  <si>
    <t>Диспетчер</t>
  </si>
  <si>
    <t>2.7</t>
  </si>
  <si>
    <t>3</t>
  </si>
  <si>
    <t>Взносы с ФОТ В ПФР и ФСС</t>
  </si>
  <si>
    <t>4</t>
  </si>
  <si>
    <t>Договорники, в т.ч.:</t>
  </si>
  <si>
    <t>4.1</t>
  </si>
  <si>
    <t xml:space="preserve">Уборщица 2чел., в т.ч. НДФЛ 13% и пенсионный 20% </t>
  </si>
  <si>
    <t>4.2</t>
  </si>
  <si>
    <t>Председатель ИП</t>
  </si>
  <si>
    <t>4.3</t>
  </si>
  <si>
    <t>4.4</t>
  </si>
  <si>
    <t>Услуги электрика (в т.ч. НДФЛ 13% и пенсионный 20%) ( на руки 15 000)</t>
  </si>
  <si>
    <t>4.5</t>
  </si>
  <si>
    <t>4.6</t>
  </si>
  <si>
    <t>Услуги разнорабочего (в т.ч. НДФЛ 13% и пенсионный 20%)  2 чел</t>
  </si>
  <si>
    <t>4.7</t>
  </si>
  <si>
    <t>Гл.бухгалтер ИП</t>
  </si>
  <si>
    <t>4.8</t>
  </si>
  <si>
    <t>Услуги сантехника ИП (на время отпуска осн.сантехника)</t>
  </si>
  <si>
    <t>4.9</t>
  </si>
  <si>
    <t>Услуги юриста и юр.услуги (в т.ч. Госпошлины)</t>
  </si>
  <si>
    <t>4.10</t>
  </si>
  <si>
    <t>5</t>
  </si>
  <si>
    <t xml:space="preserve">Комиссия банка </t>
  </si>
  <si>
    <t>6</t>
  </si>
  <si>
    <t>7</t>
  </si>
  <si>
    <t>ТО ИПУ ИП Старцев</t>
  </si>
  <si>
    <t>8</t>
  </si>
  <si>
    <t xml:space="preserve">Услуги связи </t>
  </si>
  <si>
    <t>9</t>
  </si>
  <si>
    <t xml:space="preserve">Услуги интернет </t>
  </si>
  <si>
    <t>10</t>
  </si>
  <si>
    <t>Видеонаблюдение,шлагбаум, домофон</t>
  </si>
  <si>
    <t>11</t>
  </si>
  <si>
    <t>12</t>
  </si>
  <si>
    <t>Расходный материал для сантех., электр. и хоз.нужды по обслуживанию МКД, в т.ч.</t>
  </si>
  <si>
    <t>12.1</t>
  </si>
  <si>
    <t>Чистяще-моющие средства</t>
  </si>
  <si>
    <t>12.2</t>
  </si>
  <si>
    <t>Электротовары, сантехника</t>
  </si>
  <si>
    <t>12.3</t>
  </si>
  <si>
    <t>Инструмент, хоз.инвентарь, прочие хоз.расходы (в т.ч. вода)</t>
  </si>
  <si>
    <t>13</t>
  </si>
  <si>
    <t>Материалы для косметич.ремонта</t>
  </si>
  <si>
    <t>14</t>
  </si>
  <si>
    <t>Озеленение двора (цветы и кустарники)</t>
  </si>
  <si>
    <t>15</t>
  </si>
  <si>
    <t>Канцтовары и печатная продукция</t>
  </si>
  <si>
    <t>16</t>
  </si>
  <si>
    <t>Расходные материалы для Ит-техники, картриджи, обслуживание оргтехники</t>
  </si>
  <si>
    <t>17</t>
  </si>
  <si>
    <t>Паспортизация отходов</t>
  </si>
  <si>
    <t>18</t>
  </si>
  <si>
    <t>Пени и штрафы за несвоевременную оплату ресурсникам</t>
  </si>
  <si>
    <t>19</t>
  </si>
  <si>
    <t>Почтовые расходы</t>
  </si>
  <si>
    <t>ТО и Восстановление ОПС (дымоудаление, пожар.краны, освидетельствование)</t>
  </si>
  <si>
    <t>Председатель правления</t>
  </si>
  <si>
    <t>Шварцкопф В.М.</t>
  </si>
  <si>
    <t>ТСЖ "СВЕТЛОЕ"</t>
  </si>
  <si>
    <t>ОТЧЕТ О ДВИЖЕНИИ ДЕНЕЖНЫХ СРЕДСТВ</t>
  </si>
  <si>
    <t>Поступление за коммунальные услуги и содержание жилфонда</t>
  </si>
  <si>
    <t>Поступление от коммерческой деятельности ТСЖ</t>
  </si>
  <si>
    <t>Оплата ресурсоснабжающим организациям (тепло, э/энергия, вода)</t>
  </si>
  <si>
    <t>Оплата за ТО ОПС, вывоз ТБО и обслуживание лифтов</t>
  </si>
  <si>
    <t xml:space="preserve">Оплата по статье "Содержание жилфонда" </t>
  </si>
  <si>
    <t>Оплата коммерческих расходов</t>
  </si>
  <si>
    <t>СПРАВОЧНО:</t>
  </si>
  <si>
    <t>Задолженность по статье содержание жилфонда (зпл, налоги, РКЦ и т.д.)</t>
  </si>
  <si>
    <t xml:space="preserve">Отчет о финансово-хозяйственной деятельности ТСЖ "Светлое" по коммерческой деятельности за  1 кв. 2017 </t>
  </si>
  <si>
    <t xml:space="preserve">Отчет о финансово-хозяйственной деятельности ТСЖ "Светлое" по коммерческой деятельности за  2 кв. 2017 </t>
  </si>
  <si>
    <t>Январь</t>
  </si>
  <si>
    <t>Февраль</t>
  </si>
  <si>
    <t>Март</t>
  </si>
  <si>
    <t>Итого 1 квартал 2017</t>
  </si>
  <si>
    <t>Итого за 1 кв.  2017</t>
  </si>
  <si>
    <t>ИТОГО  ДОХОДЫ ЗА 1 КВ.2017</t>
  </si>
  <si>
    <t>Услуги электрика, сантехника</t>
  </si>
  <si>
    <t>Исполнитель  Коржина В. Ф.</t>
  </si>
  <si>
    <t xml:space="preserve">Отчет о финансово-хозяйственной деятельности ТСЖ "Светлое" по основной деятельности за  1 квартал 2017г.                   </t>
  </si>
  <si>
    <t>январь</t>
  </si>
  <si>
    <t>февраль</t>
  </si>
  <si>
    <t>март</t>
  </si>
  <si>
    <t>итого 1 кв 2017</t>
  </si>
  <si>
    <t>Компенсация за неисп.отпуск, отпуска и работа в праздничные и выходные дни (Чудин, Халиуллина)</t>
  </si>
  <si>
    <t>Услуги дворника (в т.ч. НДФЛ 13% и пенсионный 20%) (на руки 30 000)</t>
  </si>
  <si>
    <t>Ремонт МОП</t>
  </si>
  <si>
    <t>Уборка снега</t>
  </si>
  <si>
    <t>Дератизация и дезинфекция МОП</t>
  </si>
  <si>
    <t>ИТОГО : за 1 квартал 2017 год</t>
  </si>
  <si>
    <t>ИТОГО РАСХОДЫ ЗА 1 КВ.2017</t>
  </si>
  <si>
    <t>Разница "+"(доход)/  "-" (убыток) по итогам 1 кв 2017 года</t>
  </si>
  <si>
    <t xml:space="preserve">Услуги  ОК </t>
  </si>
  <si>
    <t>Комиссия РКЦ за начисление КУ+КР</t>
  </si>
  <si>
    <t>ЗА ПЕРИОД С 01.01.2017 ГОД ПО 31.03.2017</t>
  </si>
  <si>
    <t>Остаток денежных средств на на 01.01.2017</t>
  </si>
  <si>
    <t>ПРИХОД за период с 01.01.2017 по 31.03.2017 год</t>
  </si>
  <si>
    <t xml:space="preserve">ИТОГО ПРИХОД с 01.01.2017 по 31.07.2017 год </t>
  </si>
  <si>
    <t>РАСХОД за период с 01.01.2017 по 31.03.2017 год</t>
  </si>
  <si>
    <t>ИТОГО РАСХОДОВ С 01.01.2017 ПО 31.03.2017</t>
  </si>
  <si>
    <t>Остаток денежных средств на 01.04.2017</t>
  </si>
  <si>
    <t>Прочие поступления (пени, суд.издержки)</t>
  </si>
  <si>
    <t>Задолженность собственников по оплате ком.услуг перед ТСЖ "СВЕТЛОЕ" на 01.04.2017 год (БЕЗ УЧЕТА ПЕНИ)</t>
  </si>
  <si>
    <t xml:space="preserve">Задолженность перед ТСЖ "СВЕТЛОЕ" по коммерческой деятельности на 01.04.2017 год </t>
  </si>
  <si>
    <t>Задолженность ТСЖ перед ресурсниками (ГТС, ГВК, Энергосбытовая) на 01.04.2017</t>
  </si>
  <si>
    <t>Задолженность за лифты, ТБО, ОПС на 01.04.2017</t>
  </si>
  <si>
    <t>ИТОГО кредиторская задолженность ТСЖ на 01.04.2017 год</t>
  </si>
  <si>
    <t>Исполнитель  Коржина В.Ф.</t>
  </si>
  <si>
    <t>ИТОГО задолженность в пользу ТСЖ по собственникам и арендаторам МОП на 01.04.2017 год</t>
  </si>
  <si>
    <t>2508888,57</t>
  </si>
  <si>
    <t>177685,60</t>
  </si>
  <si>
    <t>250963,13</t>
  </si>
  <si>
    <t>2 937 537 3</t>
  </si>
  <si>
    <t>Итого 2 квартал 2017</t>
  </si>
  <si>
    <t>Итого за 1 полугодие 2017</t>
  </si>
  <si>
    <t>ИТОГО  ДОХОДЫ ЗА 2 КВ.2017</t>
  </si>
  <si>
    <t>площадью 46 кв м Салон платьев</t>
  </si>
  <si>
    <t>аренда МОП</t>
  </si>
  <si>
    <t>ИТОГО РАСХОДЫ ЗА 2 КВ.2017</t>
  </si>
  <si>
    <t>5068761</t>
  </si>
  <si>
    <t>Налог УСНО за 2 кв.</t>
  </si>
  <si>
    <t>транспортные расходы</t>
  </si>
  <si>
    <t xml:space="preserve">Отчет о финансово-хозяйственной деятельности ТСЖ "Светлое" по основной деятельности за  2 квартал 2017г.                   </t>
  </si>
  <si>
    <t>апрель</t>
  </si>
  <si>
    <t>май</t>
  </si>
  <si>
    <t>июнь</t>
  </si>
  <si>
    <t>итого 2 кв 2017</t>
  </si>
  <si>
    <t>Итого 2 кв 2017</t>
  </si>
  <si>
    <t>итого полугодие</t>
  </si>
  <si>
    <t>Услуги главного инженера ИП</t>
  </si>
  <si>
    <t xml:space="preserve">Устранение аварии </t>
  </si>
  <si>
    <t>ИТОГО : за 2 квартал 2017 год</t>
  </si>
  <si>
    <t>Разница "+"(доход)/  "-" (убыток) по итогам 2 кв 2017 год/1 полугодие</t>
  </si>
  <si>
    <t>ЗА ПЕРИОД С 01.04.2017 ГОД ПО 30.06.2017</t>
  </si>
  <si>
    <t>Остаток денежных средств на на 01.04.2017</t>
  </si>
  <si>
    <t>ПРИХОД за период с 01.04.2017 по 30.06.2017 год</t>
  </si>
  <si>
    <t xml:space="preserve">ИТОГО ПРИХОД с 01.04.2017 по 30.06.2017 год </t>
  </si>
  <si>
    <t>РАСХОД за период с 01.04.2017 по 30.06.2017 год</t>
  </si>
  <si>
    <t>Остаток денежных средств на 01.07.2017</t>
  </si>
  <si>
    <t>Задолженность собственников по оплате ком.услуг перед ТСЖ "СВЕТЛОЕ" на 01.07.2017 год (БЕЗ УЧЕТА ПЕНИ)</t>
  </si>
  <si>
    <t xml:space="preserve">Задолженность перед ТСЖ "СВЕТЛОЕ" по коммерческой деятельности на 01.07.2017 год </t>
  </si>
  <si>
    <t>ИТОГО РАСХОДОВ С 01.04.2017 ПО 30.06.2017</t>
  </si>
  <si>
    <t>ИТОГО задолженность в пользу ТСЖ по собственникам и арендаторам МОП на 01.07.2017 год</t>
  </si>
  <si>
    <t>Задолженность ТСЖ перед ресурсниками (ГТС, ГВК, Энергосбытовая) на 01.07.2017</t>
  </si>
  <si>
    <t>Задолженность за лифты, ТБО, ОПС на 01.07.2017</t>
  </si>
  <si>
    <t>ИТОГО кредиторская задолженность ТСЖ на 01.07.2017 год</t>
  </si>
  <si>
    <t>1355542,88</t>
  </si>
  <si>
    <t>59879,48</t>
  </si>
  <si>
    <t>1593108</t>
  </si>
  <si>
    <t>3595449,50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</si>
</sst>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4" fontId="0" fillId="2" borderId="7" xfId="0" applyNumberForma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4" fontId="0" fillId="0" borderId="7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2" fontId="0" fillId="0" borderId="7" xfId="0" applyNumberFormat="1" applyBorder="1"/>
    <xf numFmtId="0" fontId="0" fillId="0" borderId="7" xfId="0" applyBorder="1"/>
    <xf numFmtId="0" fontId="4" fillId="0" borderId="7" xfId="0" applyFont="1" applyBorder="1" applyAlignment="1">
      <alignment wrapText="1"/>
    </xf>
    <xf numFmtId="4" fontId="4" fillId="0" borderId="7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2" fontId="4" fillId="0" borderId="7" xfId="0" applyNumberFormat="1" applyFont="1" applyBorder="1"/>
    <xf numFmtId="0" fontId="6" fillId="0" borderId="7" xfId="0" applyFont="1" applyBorder="1"/>
    <xf numFmtId="4" fontId="6" fillId="0" borderId="7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7" fillId="3" borderId="7" xfId="0" applyFont="1" applyFill="1" applyBorder="1"/>
    <xf numFmtId="4" fontId="4" fillId="3" borderId="7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wrapText="1"/>
    </xf>
    <xf numFmtId="4" fontId="9" fillId="3" borderId="7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 wrapText="1"/>
    </xf>
    <xf numFmtId="2" fontId="0" fillId="3" borderId="7" xfId="0" applyNumberFormat="1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4" fontId="0" fillId="4" borderId="7" xfId="0" applyNumberFormat="1" applyFont="1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/>
    </xf>
    <xf numFmtId="4" fontId="0" fillId="0" borderId="7" xfId="0" applyNumberFormat="1" applyBorder="1"/>
    <xf numFmtId="0" fontId="0" fillId="0" borderId="7" xfId="0" applyFont="1" applyBorder="1" applyAlignment="1">
      <alignment wrapText="1"/>
    </xf>
    <xf numFmtId="4" fontId="0" fillId="0" borderId="2" xfId="0" applyNumberFormat="1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>
      <alignment wrapText="1"/>
    </xf>
    <xf numFmtId="4" fontId="4" fillId="3" borderId="2" xfId="0" applyNumberFormat="1" applyFont="1" applyFill="1" applyBorder="1" applyAlignment="1">
      <alignment horizontal="center"/>
    </xf>
    <xf numFmtId="2" fontId="4" fillId="0" borderId="2" xfId="0" applyNumberFormat="1" applyFont="1" applyBorder="1"/>
    <xf numFmtId="2" fontId="0" fillId="3" borderId="7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wrapText="1"/>
    </xf>
    <xf numFmtId="4" fontId="4" fillId="0" borderId="19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0" fillId="0" borderId="5" xfId="0" applyFont="1" applyBorder="1"/>
    <xf numFmtId="4" fontId="0" fillId="0" borderId="7" xfId="0" applyNumberFormat="1" applyBorder="1" applyAlignment="1">
      <alignment horizontal="center"/>
    </xf>
    <xf numFmtId="0" fontId="13" fillId="5" borderId="5" xfId="0" applyFont="1" applyFill="1" applyBorder="1"/>
    <xf numFmtId="4" fontId="6" fillId="5" borderId="7" xfId="0" applyNumberFormat="1" applyFont="1" applyFill="1" applyBorder="1" applyAlignment="1">
      <alignment horizontal="center"/>
    </xf>
    <xf numFmtId="4" fontId="12" fillId="5" borderId="7" xfId="0" applyNumberFormat="1" applyFont="1" applyFill="1" applyBorder="1" applyAlignment="1">
      <alignment horizontal="center"/>
    </xf>
    <xf numFmtId="0" fontId="0" fillId="0" borderId="1" xfId="0" applyFill="1" applyBorder="1"/>
    <xf numFmtId="4" fontId="4" fillId="0" borderId="1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5" xfId="0" applyFont="1" applyFill="1" applyBorder="1" applyAlignment="1">
      <alignment wrapText="1"/>
    </xf>
    <xf numFmtId="4" fontId="0" fillId="5" borderId="6" xfId="0" applyNumberFormat="1" applyFill="1" applyBorder="1" applyAlignment="1">
      <alignment horizontal="center"/>
    </xf>
    <xf numFmtId="4" fontId="4" fillId="5" borderId="23" xfId="0" applyNumberFormat="1" applyFont="1" applyFill="1" applyBorder="1" applyAlignment="1">
      <alignment horizontal="center"/>
    </xf>
    <xf numFmtId="4" fontId="7" fillId="5" borderId="24" xfId="0" applyNumberFormat="1" applyFont="1" applyFill="1" applyBorder="1" applyAlignment="1">
      <alignment horizontal="center"/>
    </xf>
    <xf numFmtId="4" fontId="11" fillId="5" borderId="7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4" fontId="0" fillId="4" borderId="2" xfId="0" applyNumberFormat="1" applyFont="1" applyFill="1" applyBorder="1" applyAlignment="1">
      <alignment horizontal="center"/>
    </xf>
    <xf numFmtId="4" fontId="4" fillId="4" borderId="15" xfId="0" applyNumberFormat="1" applyFon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0" fillId="0" borderId="25" xfId="0" applyFont="1" applyBorder="1"/>
    <xf numFmtId="4" fontId="0" fillId="0" borderId="26" xfId="0" applyNumberFormat="1" applyFont="1" applyBorder="1" applyAlignment="1">
      <alignment horizontal="center"/>
    </xf>
    <xf numFmtId="0" fontId="0" fillId="0" borderId="5" xfId="0" applyFont="1" applyBorder="1" applyAlignment="1">
      <alignment wrapText="1"/>
    </xf>
    <xf numFmtId="4" fontId="0" fillId="0" borderId="6" xfId="0" applyNumberFormat="1" applyFont="1" applyBorder="1" applyAlignment="1">
      <alignment horizontal="center"/>
    </xf>
    <xf numFmtId="0" fontId="0" fillId="0" borderId="27" xfId="0" applyFont="1" applyBorder="1" applyAlignment="1">
      <alignment wrapText="1"/>
    </xf>
    <xf numFmtId="4" fontId="0" fillId="0" borderId="28" xfId="0" applyNumberFormat="1" applyFont="1" applyBorder="1" applyAlignment="1">
      <alignment horizontal="center"/>
    </xf>
    <xf numFmtId="0" fontId="14" fillId="4" borderId="29" xfId="0" applyFont="1" applyFill="1" applyBorder="1" applyAlignment="1">
      <alignment wrapText="1"/>
    </xf>
    <xf numFmtId="4" fontId="4" fillId="4" borderId="30" xfId="0" applyNumberFormat="1" applyFont="1" applyFill="1" applyBorder="1" applyAlignment="1">
      <alignment horizontal="center"/>
    </xf>
    <xf numFmtId="4" fontId="0" fillId="4" borderId="30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4" fillId="4" borderId="31" xfId="0" applyFont="1" applyFill="1" applyBorder="1"/>
    <xf numFmtId="4" fontId="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15" fillId="0" borderId="25" xfId="0" applyFont="1" applyBorder="1" applyAlignment="1">
      <alignment wrapText="1"/>
    </xf>
    <xf numFmtId="4" fontId="15" fillId="0" borderId="26" xfId="0" applyNumberFormat="1" applyFont="1" applyBorder="1" applyAlignment="1">
      <alignment horizontal="center"/>
    </xf>
    <xf numFmtId="4" fontId="15" fillId="0" borderId="32" xfId="0" applyNumberFormat="1" applyFont="1" applyBorder="1" applyAlignment="1">
      <alignment horizontal="center"/>
    </xf>
    <xf numFmtId="0" fontId="15" fillId="0" borderId="5" xfId="0" applyFont="1" applyBorder="1" applyAlignment="1">
      <alignment wrapText="1"/>
    </xf>
    <xf numFmtId="4" fontId="15" fillId="0" borderId="7" xfId="0" applyNumberFormat="1" applyFont="1" applyBorder="1" applyAlignment="1">
      <alignment horizontal="center"/>
    </xf>
    <xf numFmtId="4" fontId="15" fillId="0" borderId="33" xfId="0" applyNumberFormat="1" applyFont="1" applyBorder="1" applyAlignment="1">
      <alignment horizontal="center"/>
    </xf>
    <xf numFmtId="0" fontId="15" fillId="0" borderId="5" xfId="0" applyFont="1" applyBorder="1"/>
    <xf numFmtId="49" fontId="15" fillId="0" borderId="9" xfId="0" applyNumberFormat="1" applyFont="1" applyBorder="1" applyAlignment="1">
      <alignment wrapText="1"/>
    </xf>
    <xf numFmtId="0" fontId="15" fillId="0" borderId="7" xfId="0" applyFont="1" applyBorder="1" applyAlignment="1">
      <alignment wrapText="1"/>
    </xf>
    <xf numFmtId="49" fontId="0" fillId="0" borderId="28" xfId="0" applyNumberFormat="1" applyBorder="1" applyAlignment="1">
      <alignment horizontal="center"/>
    </xf>
    <xf numFmtId="0" fontId="15" fillId="0" borderId="34" xfId="0" applyFont="1" applyBorder="1" applyAlignment="1">
      <alignment wrapText="1"/>
    </xf>
    <xf numFmtId="4" fontId="12" fillId="0" borderId="19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5" fillId="4" borderId="22" xfId="0" applyFont="1" applyFill="1" applyBorder="1"/>
    <xf numFmtId="4" fontId="0" fillId="4" borderId="6" xfId="0" applyNumberFormat="1" applyFont="1" applyFill="1" applyBorder="1" applyAlignment="1">
      <alignment horizontal="center"/>
    </xf>
    <xf numFmtId="0" fontId="0" fillId="4" borderId="5" xfId="0" applyFont="1" applyFill="1" applyBorder="1"/>
    <xf numFmtId="0" fontId="0" fillId="4" borderId="5" xfId="0" applyFont="1" applyFill="1" applyBorder="1" applyAlignment="1">
      <alignment wrapText="1"/>
    </xf>
    <xf numFmtId="49" fontId="0" fillId="4" borderId="9" xfId="0" applyNumberFormat="1" applyFont="1" applyFill="1" applyBorder="1" applyAlignment="1">
      <alignment wrapText="1"/>
    </xf>
    <xf numFmtId="4" fontId="0" fillId="4" borderId="28" xfId="0" applyNumberFormat="1" applyFont="1" applyFill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4" fillId="4" borderId="25" xfId="0" applyFont="1" applyFill="1" applyBorder="1" applyAlignment="1">
      <alignment wrapText="1"/>
    </xf>
    <xf numFmtId="4" fontId="4" fillId="4" borderId="26" xfId="0" applyNumberFormat="1" applyFont="1" applyFill="1" applyBorder="1" applyAlignment="1">
      <alignment horizontal="center"/>
    </xf>
    <xf numFmtId="4" fontId="4" fillId="4" borderId="32" xfId="0" applyNumberFormat="1" applyFont="1" applyFill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4" fontId="0" fillId="0" borderId="35" xfId="0" applyNumberFormat="1" applyFont="1" applyBorder="1" applyAlignment="1">
      <alignment horizontal="center"/>
    </xf>
    <xf numFmtId="0" fontId="0" fillId="0" borderId="26" xfId="0" applyFont="1" applyBorder="1" applyAlignment="1">
      <alignment wrapText="1"/>
    </xf>
    <xf numFmtId="4" fontId="0" fillId="0" borderId="32" xfId="0" applyNumberFormat="1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0" fillId="4" borderId="22" xfId="0" applyFont="1" applyFill="1" applyBorder="1"/>
    <xf numFmtId="4" fontId="0" fillId="4" borderId="6" xfId="0" applyNumberFormat="1" applyFill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0" fillId="4" borderId="28" xfId="0" applyNumberFormat="1" applyFill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0" fontId="4" fillId="0" borderId="29" xfId="0" applyFont="1" applyFill="1" applyBorder="1"/>
    <xf numFmtId="4" fontId="4" fillId="0" borderId="3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27" xfId="0" applyBorder="1" applyAlignment="1">
      <alignment wrapText="1"/>
    </xf>
    <xf numFmtId="0" fontId="0" fillId="4" borderId="5" xfId="0" applyFill="1" applyBorder="1"/>
    <xf numFmtId="4" fontId="0" fillId="0" borderId="0" xfId="0" applyNumberFormat="1"/>
    <xf numFmtId="49" fontId="0" fillId="0" borderId="0" xfId="0" applyNumberFormat="1"/>
    <xf numFmtId="0" fontId="6" fillId="0" borderId="7" xfId="0" applyFont="1" applyBorder="1" applyAlignment="1">
      <alignment wrapText="1"/>
    </xf>
    <xf numFmtId="2" fontId="6" fillId="0" borderId="7" xfId="0" applyNumberFormat="1" applyFont="1" applyBorder="1"/>
    <xf numFmtId="0" fontId="0" fillId="4" borderId="7" xfId="0" applyFill="1" applyBorder="1" applyAlignment="1">
      <alignment wrapText="1"/>
    </xf>
    <xf numFmtId="4" fontId="6" fillId="5" borderId="3" xfId="0" applyNumberFormat="1" applyFont="1" applyFill="1" applyBorder="1" applyAlignment="1">
      <alignment horizontal="center"/>
    </xf>
    <xf numFmtId="4" fontId="12" fillId="5" borderId="5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left" wrapText="1"/>
    </xf>
    <xf numFmtId="4" fontId="9" fillId="3" borderId="7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22" xfId="0" applyBorder="1" applyAlignment="1">
      <alignment wrapText="1"/>
    </xf>
    <xf numFmtId="4" fontId="4" fillId="0" borderId="7" xfId="0" applyNumberFormat="1" applyFont="1" applyBorder="1" applyAlignment="1">
      <alignment horizontal="center" wrapText="1"/>
    </xf>
    <xf numFmtId="0" fontId="15" fillId="0" borderId="7" xfId="0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left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3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7" fillId="0" borderId="8" xfId="0" applyFont="1" applyBorder="1" applyAlignment="1">
      <alignment horizontal="left" wrapText="1"/>
    </xf>
    <xf numFmtId="0" fontId="17" fillId="0" borderId="38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14" fillId="0" borderId="24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4" fontId="4" fillId="0" borderId="24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3" borderId="30" xfId="0" applyNumberFormat="1" applyFont="1" applyFill="1" applyBorder="1" applyAlignment="1">
      <alignment horizontal="center" vertical="center" wrapText="1"/>
    </xf>
    <xf numFmtId="4" fontId="4" fillId="3" borderId="39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wrapText="1"/>
    </xf>
    <xf numFmtId="4" fontId="21" fillId="0" borderId="7" xfId="0" applyNumberFormat="1" applyFont="1" applyBorder="1" applyAlignment="1">
      <alignment horizontal="center" wrapText="1"/>
    </xf>
    <xf numFmtId="4" fontId="21" fillId="0" borderId="7" xfId="0" applyNumberFormat="1" applyFont="1" applyBorder="1" applyAlignment="1">
      <alignment horizont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19" fillId="0" borderId="7" xfId="0" applyFont="1" applyBorder="1"/>
    <xf numFmtId="0" fontId="19" fillId="0" borderId="22" xfId="0" applyFont="1" applyBorder="1" applyAlignment="1">
      <alignment wrapText="1"/>
    </xf>
    <xf numFmtId="4" fontId="19" fillId="0" borderId="7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/>
    </xf>
    <xf numFmtId="0" fontId="19" fillId="0" borderId="5" xfId="0" applyFont="1" applyBorder="1"/>
    <xf numFmtId="4" fontId="19" fillId="0" borderId="7" xfId="0" applyNumberFormat="1" applyFont="1" applyBorder="1" applyAlignment="1">
      <alignment horizontal="center"/>
    </xf>
    <xf numFmtId="4" fontId="19" fillId="0" borderId="7" xfId="0" applyNumberFormat="1" applyFont="1" applyBorder="1"/>
    <xf numFmtId="0" fontId="19" fillId="0" borderId="1" xfId="0" applyFont="1" applyFill="1" applyBorder="1"/>
    <xf numFmtId="4" fontId="21" fillId="0" borderId="18" xfId="0" applyNumberFormat="1" applyFont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1" fillId="0" borderId="43" xfId="0" applyNumberFormat="1" applyFont="1" applyBorder="1" applyAlignment="1">
      <alignment horizontal="center"/>
    </xf>
    <xf numFmtId="4" fontId="21" fillId="0" borderId="7" xfId="0" applyNumberFormat="1" applyFont="1" applyBorder="1" applyAlignment="1">
      <alignment horizontal="center"/>
    </xf>
    <xf numFmtId="4" fontId="19" fillId="0" borderId="9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5" borderId="5" xfId="0" applyFont="1" applyFill="1" applyBorder="1" applyAlignment="1">
      <alignment wrapText="1"/>
    </xf>
    <xf numFmtId="4" fontId="19" fillId="5" borderId="6" xfId="0" applyNumberFormat="1" applyFont="1" applyFill="1" applyBorder="1" applyAlignment="1">
      <alignment horizontal="center"/>
    </xf>
    <xf numFmtId="4" fontId="21" fillId="5" borderId="23" xfId="0" applyNumberFormat="1" applyFont="1" applyFill="1" applyBorder="1" applyAlignment="1">
      <alignment horizontal="center"/>
    </xf>
    <xf numFmtId="4" fontId="21" fillId="5" borderId="7" xfId="0" applyNumberFormat="1" applyFont="1" applyFill="1" applyBorder="1" applyAlignment="1">
      <alignment horizontal="center"/>
    </xf>
    <xf numFmtId="4" fontId="13" fillId="5" borderId="29" xfId="0" applyNumberFormat="1" applyFont="1" applyFill="1" applyBorder="1" applyAlignment="1">
      <alignment horizontal="center"/>
    </xf>
    <xf numFmtId="4" fontId="13" fillId="5" borderId="24" xfId="0" applyNumberFormat="1" applyFont="1" applyFill="1" applyBorder="1" applyAlignment="1">
      <alignment horizontal="center"/>
    </xf>
    <xf numFmtId="4" fontId="19" fillId="0" borderId="0" xfId="0" applyNumberFormat="1" applyFont="1"/>
    <xf numFmtId="0" fontId="21" fillId="4" borderId="9" xfId="0" applyFont="1" applyFill="1" applyBorder="1" applyAlignment="1">
      <alignment wrapText="1"/>
    </xf>
    <xf numFmtId="4" fontId="19" fillId="4" borderId="2" xfId="0" applyNumberFormat="1" applyFont="1" applyFill="1" applyBorder="1" applyAlignment="1">
      <alignment horizontal="center"/>
    </xf>
    <xf numFmtId="4" fontId="19" fillId="4" borderId="8" xfId="0" applyNumberFormat="1" applyFont="1" applyFill="1" applyBorder="1" applyAlignment="1">
      <alignment horizontal="center"/>
    </xf>
    <xf numFmtId="4" fontId="19" fillId="4" borderId="7" xfId="0" applyNumberFormat="1" applyFont="1" applyFill="1" applyBorder="1" applyAlignment="1">
      <alignment horizontal="center"/>
    </xf>
    <xf numFmtId="4" fontId="21" fillId="4" borderId="31" xfId="0" applyNumberFormat="1" applyFont="1" applyFill="1" applyBorder="1" applyAlignment="1">
      <alignment horizontal="center"/>
    </xf>
    <xf numFmtId="4" fontId="21" fillId="4" borderId="15" xfId="0" applyNumberFormat="1" applyFont="1" applyFill="1" applyBorder="1" applyAlignment="1">
      <alignment horizontal="center"/>
    </xf>
    <xf numFmtId="0" fontId="19" fillId="0" borderId="25" xfId="0" applyFont="1" applyBorder="1"/>
    <xf numFmtId="4" fontId="19" fillId="0" borderId="26" xfId="0" applyNumberFormat="1" applyFont="1" applyBorder="1" applyAlignment="1">
      <alignment horizontal="center"/>
    </xf>
    <xf numFmtId="4" fontId="19" fillId="0" borderId="36" xfId="0" applyNumberFormat="1" applyFont="1" applyBorder="1" applyAlignment="1">
      <alignment horizontal="center"/>
    </xf>
    <xf numFmtId="4" fontId="19" fillId="0" borderId="25" xfId="0" applyNumberFormat="1" applyFont="1" applyBorder="1" applyAlignment="1">
      <alignment horizontal="center"/>
    </xf>
    <xf numFmtId="0" fontId="19" fillId="0" borderId="5" xfId="0" applyFont="1" applyBorder="1" applyAlignment="1">
      <alignment wrapText="1"/>
    </xf>
    <xf numFmtId="4" fontId="19" fillId="0" borderId="3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6" xfId="0" applyNumberFormat="1" applyFont="1" applyBorder="1" applyAlignment="1">
      <alignment horizontal="center"/>
    </xf>
    <xf numFmtId="0" fontId="19" fillId="0" borderId="27" xfId="0" applyFont="1" applyBorder="1" applyAlignment="1">
      <alignment wrapText="1"/>
    </xf>
    <xf numFmtId="4" fontId="19" fillId="0" borderId="28" xfId="0" applyNumberFormat="1" applyFont="1" applyBorder="1" applyAlignment="1">
      <alignment horizontal="center"/>
    </xf>
    <xf numFmtId="4" fontId="19" fillId="0" borderId="19" xfId="0" applyNumberFormat="1" applyFont="1" applyBorder="1" applyAlignment="1">
      <alignment horizontal="center"/>
    </xf>
    <xf numFmtId="0" fontId="21" fillId="4" borderId="29" xfId="0" applyFont="1" applyFill="1" applyBorder="1" applyAlignment="1">
      <alignment wrapText="1"/>
    </xf>
    <xf numFmtId="4" fontId="21" fillId="4" borderId="30" xfId="0" applyNumberFormat="1" applyFont="1" applyFill="1" applyBorder="1" applyAlignment="1">
      <alignment horizontal="center"/>
    </xf>
    <xf numFmtId="4" fontId="19" fillId="4" borderId="30" xfId="0" applyNumberFormat="1" applyFont="1" applyFill="1" applyBorder="1" applyAlignment="1">
      <alignment horizontal="center"/>
    </xf>
    <xf numFmtId="0" fontId="21" fillId="4" borderId="31" xfId="0" applyFont="1" applyFill="1" applyBorder="1"/>
    <xf numFmtId="4" fontId="19" fillId="4" borderId="15" xfId="0" applyNumberFormat="1" applyFont="1" applyFill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2" fillId="0" borderId="25" xfId="0" applyFont="1" applyBorder="1" applyAlignment="1">
      <alignment wrapText="1"/>
    </xf>
    <xf numFmtId="4" fontId="12" fillId="0" borderId="26" xfId="0" applyNumberFormat="1" applyFont="1" applyBorder="1" applyAlignment="1">
      <alignment horizontal="center"/>
    </xf>
    <xf numFmtId="4" fontId="12" fillId="0" borderId="32" xfId="0" applyNumberFormat="1" applyFont="1" applyBorder="1" applyAlignment="1">
      <alignment horizontal="center"/>
    </xf>
    <xf numFmtId="49" fontId="19" fillId="0" borderId="26" xfId="0" applyNumberFormat="1" applyFont="1" applyBorder="1" applyAlignment="1">
      <alignment horizontal="center"/>
    </xf>
    <xf numFmtId="0" fontId="12" fillId="0" borderId="5" xfId="0" applyFont="1" applyBorder="1" applyAlignment="1">
      <alignment wrapText="1"/>
    </xf>
    <xf numFmtId="4" fontId="12" fillId="0" borderId="7" xfId="0" applyNumberFormat="1" applyFont="1" applyBorder="1" applyAlignment="1">
      <alignment horizontal="center"/>
    </xf>
    <xf numFmtId="4" fontId="12" fillId="0" borderId="33" xfId="0" applyNumberFormat="1" applyFont="1" applyBorder="1" applyAlignment="1">
      <alignment horizontal="center"/>
    </xf>
    <xf numFmtId="0" fontId="12" fillId="0" borderId="5" xfId="0" applyFont="1" applyBorder="1"/>
    <xf numFmtId="49" fontId="12" fillId="0" borderId="9" xfId="0" applyNumberFormat="1" applyFont="1" applyBorder="1" applyAlignment="1">
      <alignment wrapText="1"/>
    </xf>
    <xf numFmtId="4" fontId="12" fillId="0" borderId="2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49" fontId="19" fillId="0" borderId="28" xfId="0" applyNumberFormat="1" applyFont="1" applyBorder="1" applyAlignment="1">
      <alignment horizontal="center"/>
    </xf>
    <xf numFmtId="0" fontId="12" fillId="0" borderId="34" xfId="0" applyFont="1" applyBorder="1" applyAlignment="1">
      <alignment wrapText="1"/>
    </xf>
    <xf numFmtId="49" fontId="19" fillId="0" borderId="6" xfId="0" applyNumberFormat="1" applyFont="1" applyBorder="1" applyAlignment="1">
      <alignment horizontal="center"/>
    </xf>
    <xf numFmtId="0" fontId="12" fillId="4" borderId="22" xfId="0" applyFont="1" applyFill="1" applyBorder="1"/>
    <xf numFmtId="4" fontId="19" fillId="4" borderId="6" xfId="0" applyNumberFormat="1" applyFont="1" applyFill="1" applyBorder="1" applyAlignment="1">
      <alignment horizontal="center"/>
    </xf>
    <xf numFmtId="0" fontId="19" fillId="4" borderId="5" xfId="0" applyFont="1" applyFill="1" applyBorder="1"/>
    <xf numFmtId="0" fontId="19" fillId="4" borderId="5" xfId="0" applyFont="1" applyFill="1" applyBorder="1" applyAlignment="1">
      <alignment wrapText="1"/>
    </xf>
    <xf numFmtId="49" fontId="19" fillId="4" borderId="9" xfId="0" applyNumberFormat="1" applyFont="1" applyFill="1" applyBorder="1" applyAlignment="1">
      <alignment wrapText="1"/>
    </xf>
    <xf numFmtId="4" fontId="19" fillId="4" borderId="28" xfId="0" applyNumberFormat="1" applyFont="1" applyFill="1" applyBorder="1" applyAlignment="1">
      <alignment horizontal="center"/>
    </xf>
    <xf numFmtId="49" fontId="21" fillId="0" borderId="26" xfId="0" applyNumberFormat="1" applyFont="1" applyBorder="1" applyAlignment="1">
      <alignment horizontal="center"/>
    </xf>
    <xf numFmtId="0" fontId="21" fillId="4" borderId="25" xfId="0" applyFont="1" applyFill="1" applyBorder="1" applyAlignment="1">
      <alignment wrapText="1"/>
    </xf>
    <xf numFmtId="4" fontId="21" fillId="4" borderId="26" xfId="0" applyNumberFormat="1" applyFont="1" applyFill="1" applyBorder="1" applyAlignment="1">
      <alignment horizontal="center"/>
    </xf>
    <xf numFmtId="4" fontId="21" fillId="4" borderId="32" xfId="0" applyNumberFormat="1" applyFont="1" applyFill="1" applyBorder="1" applyAlignment="1">
      <alignment horizontal="center"/>
    </xf>
    <xf numFmtId="4" fontId="19" fillId="0" borderId="33" xfId="0" applyNumberFormat="1" applyFont="1" applyBorder="1" applyAlignment="1">
      <alignment horizontal="center"/>
    </xf>
    <xf numFmtId="4" fontId="19" fillId="0" borderId="35" xfId="0" applyNumberFormat="1" applyFont="1" applyBorder="1" applyAlignment="1">
      <alignment horizontal="center"/>
    </xf>
    <xf numFmtId="0" fontId="19" fillId="0" borderId="26" xfId="0" applyFont="1" applyBorder="1" applyAlignment="1">
      <alignment wrapText="1"/>
    </xf>
    <xf numFmtId="4" fontId="19" fillId="0" borderId="32" xfId="0" applyNumberFormat="1" applyFont="1" applyBorder="1" applyAlignment="1">
      <alignment horizontal="center"/>
    </xf>
    <xf numFmtId="0" fontId="19" fillId="0" borderId="6" xfId="0" applyFont="1" applyBorder="1" applyAlignment="1">
      <alignment wrapText="1"/>
    </xf>
    <xf numFmtId="4" fontId="19" fillId="0" borderId="23" xfId="0" applyNumberFormat="1" applyFont="1" applyBorder="1" applyAlignment="1">
      <alignment horizontal="center"/>
    </xf>
    <xf numFmtId="0" fontId="19" fillId="4" borderId="22" xfId="0" applyFont="1" applyFill="1" applyBorder="1"/>
    <xf numFmtId="4" fontId="19" fillId="4" borderId="23" xfId="0" applyNumberFormat="1" applyFont="1" applyFill="1" applyBorder="1" applyAlignment="1">
      <alignment horizontal="center"/>
    </xf>
    <xf numFmtId="49" fontId="19" fillId="0" borderId="37" xfId="0" applyNumberFormat="1" applyFont="1" applyBorder="1" applyAlignment="1">
      <alignment horizontal="center"/>
    </xf>
    <xf numFmtId="0" fontId="21" fillId="0" borderId="29" xfId="0" applyFont="1" applyFill="1" applyBorder="1"/>
    <xf numFmtId="4" fontId="21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sktop\&#1056;&#1045;&#1042;&#1048;&#1047;&#1048;&#1071;%2022015\&#1060;&#1086;&#1088;&#1084;&#1072;%20&#1086;&#1090;&#1095;&#1077;&#1090;&#1072;%20&#1058;&#1057;&#1046;%202015%204%20&#1082;&#1074;&#1072;&#1088;&#109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.2015"/>
      <sheetName val="1кв.2016 смета 1"/>
      <sheetName val="2 кв.2016 смета 1"/>
      <sheetName val="1 кв.2016 смета 2"/>
      <sheetName val="2 кв.2016 смета 2"/>
      <sheetName val="Движение ден.ср-в ком.д. 1кв"/>
      <sheetName val="Ден.ср-ва 2 кв.смета 2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50662.5</v>
          </cell>
        </row>
        <row r="9">
          <cell r="E9">
            <v>15000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F18" sqref="F18"/>
    </sheetView>
  </sheetViews>
  <sheetFormatPr defaultRowHeight="15" x14ac:dyDescent="0.25"/>
  <cols>
    <col min="1" max="1" width="32.42578125" customWidth="1"/>
    <col min="2" max="2" width="14" customWidth="1"/>
    <col min="3" max="3" width="14.7109375" customWidth="1"/>
    <col min="4" max="4" width="12.85546875" customWidth="1"/>
    <col min="5" max="5" width="14.28515625" customWidth="1"/>
    <col min="6" max="6" width="13.85546875" customWidth="1"/>
    <col min="7" max="10" width="9.140625" hidden="1" customWidth="1"/>
  </cols>
  <sheetData>
    <row r="1" spans="1:10" ht="38.25" customHeight="1" x14ac:dyDescent="0.3">
      <c r="A1" s="128" t="s">
        <v>129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9" t="s">
        <v>0</v>
      </c>
      <c r="B2" s="131" t="s">
        <v>1</v>
      </c>
      <c r="C2" s="132"/>
      <c r="D2" s="132"/>
      <c r="E2" s="132"/>
      <c r="F2" s="133"/>
    </row>
    <row r="3" spans="1:10" ht="45" x14ac:dyDescent="0.25">
      <c r="A3" s="130"/>
      <c r="B3" s="1" t="s">
        <v>2</v>
      </c>
      <c r="C3" s="1" t="s">
        <v>3</v>
      </c>
      <c r="D3" s="1" t="s">
        <v>4</v>
      </c>
      <c r="E3" s="2" t="s">
        <v>172</v>
      </c>
      <c r="F3" s="3" t="s">
        <v>173</v>
      </c>
    </row>
    <row r="4" spans="1:10" ht="27" customHeight="1" x14ac:dyDescent="0.25">
      <c r="A4" s="4" t="s">
        <v>5</v>
      </c>
      <c r="B4" s="5">
        <v>18287.5</v>
      </c>
      <c r="C4" s="5">
        <v>17287.5</v>
      </c>
      <c r="D4" s="5">
        <v>17287.5</v>
      </c>
      <c r="E4" s="6">
        <f t="shared" ref="E4:E12" si="0">SUM(B4:D4)</f>
        <v>52862.5</v>
      </c>
      <c r="F4" s="7">
        <f>E4+'Отчет по коммерческой деят1кв'!F4</f>
        <v>121575</v>
      </c>
    </row>
    <row r="5" spans="1:10" ht="30.75" customHeight="1" x14ac:dyDescent="0.25">
      <c r="A5" s="4" t="s">
        <v>6</v>
      </c>
      <c r="B5" s="5">
        <v>6500</v>
      </c>
      <c r="C5" s="5">
        <v>6500</v>
      </c>
      <c r="D5" s="5">
        <v>6500</v>
      </c>
      <c r="E5" s="6">
        <f t="shared" si="0"/>
        <v>19500</v>
      </c>
      <c r="F5" s="7">
        <f>E5+'Отчет по коммерческой деят1кв'!F5</f>
        <v>24000</v>
      </c>
    </row>
    <row r="6" spans="1:10" ht="42.75" customHeight="1" x14ac:dyDescent="0.25">
      <c r="A6" s="4" t="s">
        <v>7</v>
      </c>
      <c r="B6" s="5">
        <v>1550</v>
      </c>
      <c r="C6" s="5">
        <v>1550</v>
      </c>
      <c r="D6" s="5">
        <v>1550</v>
      </c>
      <c r="E6" s="6">
        <f t="shared" si="0"/>
        <v>4650</v>
      </c>
      <c r="F6" s="7">
        <f>E6+'Отчет по коммерческой деят1кв'!F6</f>
        <v>9300</v>
      </c>
    </row>
    <row r="7" spans="1:10" x14ac:dyDescent="0.25">
      <c r="A7" s="8" t="s">
        <v>136</v>
      </c>
      <c r="B7" s="5">
        <v>0</v>
      </c>
      <c r="C7" s="5">
        <v>0</v>
      </c>
      <c r="D7" s="5">
        <v>0</v>
      </c>
      <c r="E7" s="6">
        <v>0</v>
      </c>
      <c r="F7" s="7">
        <f>E7+'Отчет по коммерческой деят1кв'!F7</f>
        <v>2700</v>
      </c>
    </row>
    <row r="8" spans="1:10" ht="42.75" customHeight="1" x14ac:dyDescent="0.25">
      <c r="A8" s="9" t="s">
        <v>8</v>
      </c>
      <c r="B8" s="10">
        <f>B10+B11+B12+B9</f>
        <v>94430</v>
      </c>
      <c r="C8" s="10">
        <f t="shared" ref="C8:E8" si="1">C10+C11+C12+C9</f>
        <v>71330</v>
      </c>
      <c r="D8" s="10">
        <f t="shared" si="1"/>
        <v>68030</v>
      </c>
      <c r="E8" s="10">
        <f t="shared" si="1"/>
        <v>233790</v>
      </c>
      <c r="F8" s="12">
        <f>F9+F10+F11+F12</f>
        <v>421425.76</v>
      </c>
    </row>
    <row r="9" spans="1:10" ht="15" customHeight="1" x14ac:dyDescent="0.25">
      <c r="A9" s="118" t="s">
        <v>176</v>
      </c>
      <c r="B9" s="14">
        <v>39600</v>
      </c>
      <c r="C9" s="14">
        <v>16500</v>
      </c>
      <c r="D9" s="14">
        <v>13200</v>
      </c>
      <c r="E9" s="15">
        <f>B9+C9+D9</f>
        <v>69300</v>
      </c>
      <c r="F9" s="119">
        <f>E9</f>
        <v>69300</v>
      </c>
    </row>
    <row r="10" spans="1:10" x14ac:dyDescent="0.25">
      <c r="A10" s="13" t="s">
        <v>9</v>
      </c>
      <c r="B10" s="14">
        <v>5000</v>
      </c>
      <c r="C10" s="14">
        <v>5000</v>
      </c>
      <c r="D10" s="14">
        <v>5000</v>
      </c>
      <c r="E10" s="15">
        <f t="shared" ref="E10" si="2">SUM(B10:D10)</f>
        <v>15000</v>
      </c>
      <c r="F10" s="7">
        <f>E10+'[1]1 кв.2016 смета 2'!E9</f>
        <v>30000</v>
      </c>
    </row>
    <row r="11" spans="1:10" x14ac:dyDescent="0.25">
      <c r="A11" s="13" t="s">
        <v>10</v>
      </c>
      <c r="B11" s="14">
        <v>26770</v>
      </c>
      <c r="C11" s="14">
        <v>26770</v>
      </c>
      <c r="D11" s="14">
        <v>26770</v>
      </c>
      <c r="E11" s="15">
        <f t="shared" si="0"/>
        <v>80310</v>
      </c>
      <c r="F11" s="7">
        <f>E11+'Отчет по коммерческой деят1кв'!F10</f>
        <v>172107.82</v>
      </c>
    </row>
    <row r="12" spans="1:10" x14ac:dyDescent="0.25">
      <c r="A12" s="13" t="s">
        <v>175</v>
      </c>
      <c r="B12" s="16">
        <v>23060</v>
      </c>
      <c r="C12" s="16">
        <v>23060</v>
      </c>
      <c r="D12" s="16">
        <v>23060</v>
      </c>
      <c r="E12" s="17">
        <f t="shared" si="0"/>
        <v>69180</v>
      </c>
      <c r="F12" s="7">
        <f>E12+'Отчет по коммерческой деят1кв'!F11</f>
        <v>150017.94</v>
      </c>
    </row>
    <row r="13" spans="1:10" x14ac:dyDescent="0.25">
      <c r="A13" s="18" t="s">
        <v>174</v>
      </c>
      <c r="B13" s="19">
        <f>B4+B5+B6+B8</f>
        <v>120767.5</v>
      </c>
      <c r="C13" s="19">
        <f>C4+C5+C6+C8</f>
        <v>96667.5</v>
      </c>
      <c r="D13" s="19">
        <f>D4+D5+D6+D8</f>
        <v>93367.5</v>
      </c>
      <c r="E13" s="20">
        <f>E4+E5+E6+E8</f>
        <v>310802.5</v>
      </c>
      <c r="F13" s="12">
        <f>F4+F5+F6+F7+F8</f>
        <v>579000.76</v>
      </c>
    </row>
    <row r="14" spans="1:10" x14ac:dyDescent="0.25">
      <c r="A14" s="134" t="s">
        <v>11</v>
      </c>
      <c r="B14" s="136" t="s">
        <v>12</v>
      </c>
      <c r="C14" s="137"/>
      <c r="D14" s="137"/>
      <c r="E14" s="137"/>
      <c r="F14" s="138"/>
    </row>
    <row r="15" spans="1:10" ht="45" x14ac:dyDescent="0.25">
      <c r="A15" s="135"/>
      <c r="B15" s="21" t="s">
        <v>2</v>
      </c>
      <c r="C15" s="21" t="s">
        <v>3</v>
      </c>
      <c r="D15" s="21" t="s">
        <v>4</v>
      </c>
      <c r="E15" s="22" t="s">
        <v>172</v>
      </c>
      <c r="F15" s="3" t="s">
        <v>173</v>
      </c>
    </row>
    <row r="16" spans="1:10" ht="27" customHeight="1" x14ac:dyDescent="0.25">
      <c r="A16" s="123" t="s">
        <v>13</v>
      </c>
      <c r="B16" s="24">
        <v>0</v>
      </c>
      <c r="C16" s="24">
        <v>0</v>
      </c>
      <c r="D16" s="24">
        <v>11494</v>
      </c>
      <c r="E16" s="124">
        <f>D16</f>
        <v>11494</v>
      </c>
      <c r="F16" s="37">
        <f>E16</f>
        <v>11494</v>
      </c>
    </row>
    <row r="17" spans="1:6" ht="30" x14ac:dyDescent="0.25">
      <c r="A17" s="123" t="s">
        <v>14</v>
      </c>
      <c r="B17" s="24">
        <v>0</v>
      </c>
      <c r="C17" s="24">
        <v>0</v>
      </c>
      <c r="D17" s="24">
        <v>0</v>
      </c>
      <c r="E17" s="124">
        <f>D17</f>
        <v>0</v>
      </c>
      <c r="F17" s="37">
        <f>E17+'Отчет по коммерческой деят1кв'!F16</f>
        <v>39000</v>
      </c>
    </row>
    <row r="18" spans="1:6" ht="30" x14ac:dyDescent="0.25">
      <c r="A18" s="123" t="s">
        <v>147</v>
      </c>
      <c r="B18" s="24">
        <v>7962.35</v>
      </c>
      <c r="C18" s="24">
        <v>7962.35</v>
      </c>
      <c r="D18" s="24">
        <v>0</v>
      </c>
      <c r="E18" s="124">
        <f>C18+B18</f>
        <v>15924.7</v>
      </c>
      <c r="F18" s="26">
        <f>E18+'Отчет по коммерческой деят1кв'!F17</f>
        <v>23887.050000000003</v>
      </c>
    </row>
    <row r="19" spans="1:6" ht="45" x14ac:dyDescent="0.25">
      <c r="A19" s="123" t="s">
        <v>15</v>
      </c>
      <c r="B19" s="24">
        <v>0</v>
      </c>
      <c r="C19" s="24">
        <v>0</v>
      </c>
      <c r="D19" s="24">
        <v>0</v>
      </c>
      <c r="E19" s="124">
        <v>0</v>
      </c>
      <c r="F19" s="37">
        <v>0</v>
      </c>
    </row>
    <row r="20" spans="1:6" ht="30" x14ac:dyDescent="0.25">
      <c r="A20" s="27" t="s">
        <v>16</v>
      </c>
      <c r="B20" s="28">
        <v>1000</v>
      </c>
      <c r="C20" s="28">
        <v>6300</v>
      </c>
      <c r="D20" s="28">
        <v>1800</v>
      </c>
      <c r="E20" s="28">
        <f>B20+C20+D20</f>
        <v>9100</v>
      </c>
      <c r="F20" s="30">
        <f>E20+'Отчет по коммерческой деят1кв'!F19</f>
        <v>24610</v>
      </c>
    </row>
    <row r="21" spans="1:6" ht="34.5" customHeight="1" x14ac:dyDescent="0.25">
      <c r="A21" s="27" t="s">
        <v>17</v>
      </c>
      <c r="B21" s="28">
        <v>0</v>
      </c>
      <c r="C21" s="28">
        <v>0</v>
      </c>
      <c r="D21" s="28">
        <v>2200</v>
      </c>
      <c r="E21" s="28">
        <f>B21+C21+D21</f>
        <v>2200</v>
      </c>
      <c r="F21" s="30">
        <f>E21+'Отчет по коммерческой деят1кв'!F20</f>
        <v>14100</v>
      </c>
    </row>
    <row r="22" spans="1:6" ht="33.75" customHeight="1" x14ac:dyDescent="0.25">
      <c r="A22" s="4" t="s">
        <v>145</v>
      </c>
      <c r="B22" s="5">
        <v>75640</v>
      </c>
      <c r="C22" s="5">
        <v>70000</v>
      </c>
      <c r="D22" s="5">
        <v>0</v>
      </c>
      <c r="E22" s="5">
        <f>B22+C22+D22</f>
        <v>145640</v>
      </c>
      <c r="F22" s="30">
        <f>E22+'Отчет по коммерческой деят1кв'!F21</f>
        <v>214500</v>
      </c>
    </row>
    <row r="23" spans="1:6" ht="33.75" customHeight="1" x14ac:dyDescent="0.25">
      <c r="A23" s="4" t="s">
        <v>189</v>
      </c>
      <c r="B23" s="5">
        <v>0</v>
      </c>
      <c r="C23" s="5">
        <v>317925.53000000003</v>
      </c>
      <c r="D23" s="5">
        <v>0</v>
      </c>
      <c r="E23" s="5">
        <f>C23</f>
        <v>317925.53000000003</v>
      </c>
      <c r="F23" s="30">
        <f>E23</f>
        <v>317925.53000000003</v>
      </c>
    </row>
    <row r="24" spans="1:6" ht="28.5" customHeight="1" x14ac:dyDescent="0.25">
      <c r="A24" s="31" t="s">
        <v>18</v>
      </c>
      <c r="B24" s="5">
        <v>0</v>
      </c>
      <c r="C24" s="5">
        <v>0</v>
      </c>
      <c r="D24" s="5">
        <v>0</v>
      </c>
      <c r="E24" s="5">
        <f>B24+C24+D24</f>
        <v>0</v>
      </c>
      <c r="F24" s="30">
        <f>E24+'Отчет по коммерческой деят1кв'!F22</f>
        <v>0</v>
      </c>
    </row>
    <row r="25" spans="1:6" ht="24" customHeight="1" x14ac:dyDescent="0.25">
      <c r="A25" s="4" t="s">
        <v>179</v>
      </c>
      <c r="B25" s="5">
        <v>0</v>
      </c>
      <c r="C25" s="5">
        <v>0</v>
      </c>
      <c r="D25" s="5">
        <v>12514</v>
      </c>
      <c r="E25" s="5">
        <f>D25</f>
        <v>12514</v>
      </c>
      <c r="F25" s="30">
        <f>E25+'Отчет по коммерческой деят1кв'!F23</f>
        <v>12514</v>
      </c>
    </row>
    <row r="26" spans="1:6" ht="25.5" customHeight="1" x14ac:dyDescent="0.25">
      <c r="A26" s="4" t="s">
        <v>180</v>
      </c>
      <c r="B26" s="5">
        <v>0</v>
      </c>
      <c r="C26" s="5">
        <v>0</v>
      </c>
      <c r="D26" s="5">
        <v>6000</v>
      </c>
      <c r="E26" s="5">
        <v>6000</v>
      </c>
      <c r="F26" s="30">
        <f>E26+'Отчет по коммерческой деят1кв'!F24</f>
        <v>6000</v>
      </c>
    </row>
    <row r="27" spans="1:6" ht="27" customHeight="1" thickBot="1" x14ac:dyDescent="0.3">
      <c r="A27" s="34" t="s">
        <v>177</v>
      </c>
      <c r="B27" s="35">
        <f>B16+B25+B18+B22+B20+B23</f>
        <v>84602.35</v>
      </c>
      <c r="C27" s="35">
        <f t="shared" ref="C27:E27" si="3">C16+C25+C18+C22+C20+C23</f>
        <v>402187.88</v>
      </c>
      <c r="D27" s="35">
        <f t="shared" si="3"/>
        <v>25808</v>
      </c>
      <c r="E27" s="35">
        <f t="shared" si="3"/>
        <v>512598.23000000004</v>
      </c>
      <c r="F27" s="36">
        <f>E27+'Отчет по коммерческой деят1кв'!F25</f>
        <v>655830.58000000007</v>
      </c>
    </row>
    <row r="28" spans="1:6" x14ac:dyDescent="0.25">
      <c r="A28" s="139" t="s">
        <v>191</v>
      </c>
      <c r="B28" s="142">
        <f>B13-B27</f>
        <v>36165.149999999994</v>
      </c>
      <c r="C28" s="142">
        <f>C13-C27</f>
        <v>-305520.38</v>
      </c>
      <c r="D28" s="142">
        <f>D13-D27</f>
        <v>67559.5</v>
      </c>
      <c r="E28" s="145">
        <f>E13-E27</f>
        <v>-201795.73000000004</v>
      </c>
      <c r="F28" s="125">
        <f>F13-F27</f>
        <v>-76829.820000000065</v>
      </c>
    </row>
    <row r="29" spans="1:6" x14ac:dyDescent="0.25">
      <c r="A29" s="140"/>
      <c r="B29" s="143"/>
      <c r="C29" s="143"/>
      <c r="D29" s="143"/>
      <c r="E29" s="146"/>
      <c r="F29" s="126"/>
    </row>
    <row r="30" spans="1:6" ht="18" customHeight="1" thickBot="1" x14ac:dyDescent="0.3">
      <c r="A30" s="141"/>
      <c r="B30" s="144"/>
      <c r="C30" s="144"/>
      <c r="D30" s="144"/>
      <c r="E30" s="147"/>
      <c r="F30" s="127"/>
    </row>
    <row r="33" spans="1:2" x14ac:dyDescent="0.25">
      <c r="A33" t="s">
        <v>116</v>
      </c>
      <c r="B33" t="s">
        <v>117</v>
      </c>
    </row>
    <row r="35" spans="1:2" x14ac:dyDescent="0.25">
      <c r="A35" t="s">
        <v>166</v>
      </c>
    </row>
  </sheetData>
  <mergeCells count="11">
    <mergeCell ref="F28:F30"/>
    <mergeCell ref="A1:J1"/>
    <mergeCell ref="A2:A3"/>
    <mergeCell ref="B2:F2"/>
    <mergeCell ref="A14:A15"/>
    <mergeCell ref="B14:F14"/>
    <mergeCell ref="A28:A30"/>
    <mergeCell ref="B28:B30"/>
    <mergeCell ref="C28:C30"/>
    <mergeCell ref="D28:D30"/>
    <mergeCell ref="E28:E30"/>
  </mergeCells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21" sqref="D21"/>
    </sheetView>
  </sheetViews>
  <sheetFormatPr defaultRowHeight="15" x14ac:dyDescent="0.25"/>
  <cols>
    <col min="1" max="1" width="34.7109375" customWidth="1"/>
    <col min="2" max="2" width="11.7109375" customWidth="1"/>
    <col min="3" max="3" width="12.28515625" customWidth="1"/>
    <col min="4" max="4" width="12.85546875" customWidth="1"/>
    <col min="5" max="5" width="13" customWidth="1"/>
    <col min="6" max="6" width="13.85546875" customWidth="1"/>
    <col min="7" max="10" width="9.140625" hidden="1" customWidth="1"/>
  </cols>
  <sheetData>
    <row r="1" spans="1:10" ht="38.25" customHeight="1" x14ac:dyDescent="0.3">
      <c r="A1" s="128" t="s">
        <v>128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9" t="s">
        <v>0</v>
      </c>
      <c r="B2" s="131" t="s">
        <v>1</v>
      </c>
      <c r="C2" s="132"/>
      <c r="D2" s="132"/>
      <c r="E2" s="132"/>
      <c r="F2" s="133"/>
    </row>
    <row r="3" spans="1:10" ht="30" x14ac:dyDescent="0.25">
      <c r="A3" s="130"/>
      <c r="B3" s="1" t="s">
        <v>130</v>
      </c>
      <c r="C3" s="1" t="s">
        <v>131</v>
      </c>
      <c r="D3" s="1" t="s">
        <v>132</v>
      </c>
      <c r="E3" s="2" t="s">
        <v>133</v>
      </c>
      <c r="F3" s="3" t="s">
        <v>134</v>
      </c>
    </row>
    <row r="4" spans="1:10" ht="27" customHeight="1" x14ac:dyDescent="0.25">
      <c r="A4" s="4" t="s">
        <v>5</v>
      </c>
      <c r="B4" s="5">
        <v>23237.5</v>
      </c>
      <c r="C4" s="5">
        <v>23237.5</v>
      </c>
      <c r="D4" s="5">
        <v>22237.5</v>
      </c>
      <c r="E4" s="6">
        <f t="shared" ref="E4:E11" si="0">SUM(B4:D4)</f>
        <v>68712.5</v>
      </c>
      <c r="F4" s="7">
        <f>E4</f>
        <v>68712.5</v>
      </c>
    </row>
    <row r="5" spans="1:10" ht="30.75" customHeight="1" x14ac:dyDescent="0.25">
      <c r="A5" s="4" t="s">
        <v>6</v>
      </c>
      <c r="B5" s="5">
        <v>1500</v>
      </c>
      <c r="C5" s="5">
        <v>1500</v>
      </c>
      <c r="D5" s="5">
        <v>1500</v>
      </c>
      <c r="E5" s="6">
        <f t="shared" si="0"/>
        <v>4500</v>
      </c>
      <c r="F5" s="7">
        <f t="shared" ref="F5:F7" si="1">E5</f>
        <v>4500</v>
      </c>
    </row>
    <row r="6" spans="1:10" ht="42.75" customHeight="1" x14ac:dyDescent="0.25">
      <c r="A6" s="4" t="s">
        <v>7</v>
      </c>
      <c r="B6" s="5">
        <v>1550</v>
      </c>
      <c r="C6" s="5">
        <v>1550</v>
      </c>
      <c r="D6" s="5">
        <v>1550</v>
      </c>
      <c r="E6" s="6">
        <f t="shared" si="0"/>
        <v>4650</v>
      </c>
      <c r="F6" s="7">
        <f t="shared" si="1"/>
        <v>4650</v>
      </c>
    </row>
    <row r="7" spans="1:10" x14ac:dyDescent="0.25">
      <c r="A7" s="8" t="s">
        <v>136</v>
      </c>
      <c r="B7" s="5">
        <v>900</v>
      </c>
      <c r="C7" s="5">
        <v>1800</v>
      </c>
      <c r="D7" s="5">
        <v>0</v>
      </c>
      <c r="E7" s="6">
        <f t="shared" si="0"/>
        <v>2700</v>
      </c>
      <c r="F7" s="7">
        <f t="shared" si="1"/>
        <v>2700</v>
      </c>
    </row>
    <row r="8" spans="1:10" ht="42.75" customHeight="1" x14ac:dyDescent="0.25">
      <c r="A8" s="9" t="s">
        <v>8</v>
      </c>
      <c r="B8" s="10">
        <f>B9+B10+B11</f>
        <v>64186.42</v>
      </c>
      <c r="C8" s="10">
        <f>C9+C10+C11</f>
        <v>64059.29</v>
      </c>
      <c r="D8" s="10">
        <f>D9+D10+D11</f>
        <v>59390.05</v>
      </c>
      <c r="E8" s="11">
        <f>B8+C8+D8</f>
        <v>187635.76</v>
      </c>
      <c r="F8" s="11">
        <f>E8</f>
        <v>187635.76</v>
      </c>
    </row>
    <row r="9" spans="1:10" x14ac:dyDescent="0.25">
      <c r="A9" s="13" t="s">
        <v>9</v>
      </c>
      <c r="B9" s="14">
        <v>5000</v>
      </c>
      <c r="C9" s="14">
        <v>5000</v>
      </c>
      <c r="D9" s="14">
        <v>5000</v>
      </c>
      <c r="E9" s="15">
        <f t="shared" ref="E9" si="2">SUM(B9:D9)</f>
        <v>15000</v>
      </c>
      <c r="F9" s="7">
        <f>E9</f>
        <v>15000</v>
      </c>
    </row>
    <row r="10" spans="1:10" x14ac:dyDescent="0.25">
      <c r="A10" s="13" t="s">
        <v>10</v>
      </c>
      <c r="B10" s="14">
        <v>32244.68</v>
      </c>
      <c r="C10" s="14">
        <v>31890.39</v>
      </c>
      <c r="D10" s="14">
        <v>27662.75</v>
      </c>
      <c r="E10" s="15">
        <f t="shared" si="0"/>
        <v>91797.82</v>
      </c>
      <c r="F10" s="7">
        <f t="shared" ref="F10:F11" si="3">E10</f>
        <v>91797.82</v>
      </c>
    </row>
    <row r="11" spans="1:10" x14ac:dyDescent="0.25">
      <c r="A11" s="13" t="s">
        <v>175</v>
      </c>
      <c r="B11" s="16">
        <v>26941.74</v>
      </c>
      <c r="C11" s="16">
        <v>27168.9</v>
      </c>
      <c r="D11" s="16">
        <v>26727.3</v>
      </c>
      <c r="E11" s="17">
        <f t="shared" si="0"/>
        <v>80837.94</v>
      </c>
      <c r="F11" s="7">
        <f t="shared" si="3"/>
        <v>80837.94</v>
      </c>
    </row>
    <row r="12" spans="1:10" x14ac:dyDescent="0.25">
      <c r="A12" s="18" t="s">
        <v>135</v>
      </c>
      <c r="B12" s="19">
        <f>B4+B5+B6+B8+B7</f>
        <v>91373.92</v>
      </c>
      <c r="C12" s="19">
        <f>C4+C5+C6+C8</f>
        <v>90346.790000000008</v>
      </c>
      <c r="D12" s="19">
        <f>D4+D5+D6+D8</f>
        <v>84677.55</v>
      </c>
      <c r="E12" s="20">
        <f>E4+E5+E6+E8+E7</f>
        <v>268198.26</v>
      </c>
      <c r="F12" s="12">
        <f>F4+F5+F6+F7+F8</f>
        <v>268198.26</v>
      </c>
    </row>
    <row r="13" spans="1:10" x14ac:dyDescent="0.25">
      <c r="A13" s="134" t="s">
        <v>11</v>
      </c>
      <c r="B13" s="136" t="s">
        <v>12</v>
      </c>
      <c r="C13" s="137"/>
      <c r="D13" s="137"/>
      <c r="E13" s="137"/>
      <c r="F13" s="138"/>
    </row>
    <row r="14" spans="1:10" ht="30" x14ac:dyDescent="0.25">
      <c r="A14" s="135"/>
      <c r="B14" s="1" t="s">
        <v>130</v>
      </c>
      <c r="C14" s="1" t="s">
        <v>131</v>
      </c>
      <c r="D14" s="1" t="s">
        <v>132</v>
      </c>
      <c r="E14" s="2" t="s">
        <v>133</v>
      </c>
      <c r="F14" s="3" t="s">
        <v>134</v>
      </c>
    </row>
    <row r="15" spans="1:10" ht="27" customHeight="1" x14ac:dyDescent="0.25">
      <c r="A15" s="23" t="s">
        <v>13</v>
      </c>
      <c r="B15" s="24">
        <v>0</v>
      </c>
      <c r="C15" s="24">
        <v>0</v>
      </c>
      <c r="D15" s="24">
        <v>0</v>
      </c>
      <c r="E15" s="25">
        <f>B15</f>
        <v>0</v>
      </c>
      <c r="F15" s="37">
        <f>E15</f>
        <v>0</v>
      </c>
    </row>
    <row r="16" spans="1:10" x14ac:dyDescent="0.25">
      <c r="A16" s="23" t="s">
        <v>14</v>
      </c>
      <c r="B16" s="24">
        <v>9900</v>
      </c>
      <c r="C16" s="24">
        <v>29100</v>
      </c>
      <c r="D16" s="24">
        <v>0</v>
      </c>
      <c r="E16" s="25">
        <f>D16+C16+B16</f>
        <v>39000</v>
      </c>
      <c r="F16" s="37">
        <f>E16</f>
        <v>39000</v>
      </c>
    </row>
    <row r="17" spans="1:9" x14ac:dyDescent="0.25">
      <c r="A17" s="120" t="s">
        <v>147</v>
      </c>
      <c r="B17" s="59">
        <v>0</v>
      </c>
      <c r="C17" s="59">
        <v>0</v>
      </c>
      <c r="D17" s="59">
        <v>7962.35</v>
      </c>
      <c r="E17" s="25">
        <f>D17+C17+B17</f>
        <v>7962.35</v>
      </c>
      <c r="F17" s="37">
        <f>E17</f>
        <v>7962.35</v>
      </c>
      <c r="G17" s="59">
        <v>0</v>
      </c>
      <c r="H17" s="59">
        <v>7962.35</v>
      </c>
      <c r="I17" s="73">
        <f>SUM(F17:H17)</f>
        <v>15924.7</v>
      </c>
    </row>
    <row r="18" spans="1:9" ht="45" x14ac:dyDescent="0.25">
      <c r="A18" s="23" t="s">
        <v>15</v>
      </c>
      <c r="B18" s="24">
        <v>0</v>
      </c>
      <c r="C18" s="24">
        <v>0</v>
      </c>
      <c r="D18" s="24">
        <v>0</v>
      </c>
      <c r="E18" s="25">
        <v>0</v>
      </c>
      <c r="F18" s="37">
        <v>0</v>
      </c>
    </row>
    <row r="19" spans="1:9" ht="30" x14ac:dyDescent="0.25">
      <c r="A19" s="27" t="s">
        <v>16</v>
      </c>
      <c r="B19" s="28">
        <v>0</v>
      </c>
      <c r="C19" s="28">
        <v>9270</v>
      </c>
      <c r="D19" s="28">
        <v>6240</v>
      </c>
      <c r="E19" s="29">
        <f>B19+C19+D19</f>
        <v>15510</v>
      </c>
      <c r="F19" s="30">
        <f>E19</f>
        <v>15510</v>
      </c>
    </row>
    <row r="20" spans="1:9" ht="34.5" customHeight="1" x14ac:dyDescent="0.25">
      <c r="A20" s="27" t="s">
        <v>17</v>
      </c>
      <c r="B20" s="28">
        <v>0</v>
      </c>
      <c r="C20" s="28">
        <v>6500</v>
      </c>
      <c r="D20" s="28">
        <v>5400</v>
      </c>
      <c r="E20" s="29">
        <f>B20+C20+D20</f>
        <v>11900</v>
      </c>
      <c r="F20" s="30">
        <f>E20</f>
        <v>11900</v>
      </c>
    </row>
    <row r="21" spans="1:9" ht="33.75" customHeight="1" x14ac:dyDescent="0.25">
      <c r="A21" s="4" t="s">
        <v>145</v>
      </c>
      <c r="B21" s="5">
        <v>0</v>
      </c>
      <c r="C21" s="5">
        <v>0</v>
      </c>
      <c r="D21" s="5">
        <v>68860</v>
      </c>
      <c r="E21" s="6">
        <f>B21+C21+D21</f>
        <v>68860</v>
      </c>
      <c r="F21" s="30">
        <f>E21</f>
        <v>68860</v>
      </c>
    </row>
    <row r="22" spans="1:9" ht="28.5" customHeight="1" x14ac:dyDescent="0.25">
      <c r="A22" s="38" t="s">
        <v>18</v>
      </c>
      <c r="B22" s="32">
        <v>0</v>
      </c>
      <c r="C22" s="32">
        <v>0</v>
      </c>
      <c r="D22" s="32">
        <v>0</v>
      </c>
      <c r="E22" s="33">
        <f>B22+C22+D22</f>
        <v>0</v>
      </c>
      <c r="F22" s="30">
        <v>0</v>
      </c>
    </row>
    <row r="23" spans="1:9" ht="24" customHeight="1" x14ac:dyDescent="0.25">
      <c r="A23" s="38" t="s">
        <v>19</v>
      </c>
      <c r="B23" s="32">
        <v>0</v>
      </c>
      <c r="C23" s="32">
        <v>0</v>
      </c>
      <c r="D23" s="32">
        <v>0</v>
      </c>
      <c r="E23" s="33">
        <v>0</v>
      </c>
      <c r="F23" s="30">
        <v>0</v>
      </c>
    </row>
    <row r="24" spans="1:9" ht="25.5" customHeight="1" x14ac:dyDescent="0.25">
      <c r="A24" s="31"/>
      <c r="B24" s="32">
        <v>0</v>
      </c>
      <c r="C24" s="32">
        <v>0</v>
      </c>
      <c r="D24" s="32">
        <v>0</v>
      </c>
      <c r="E24" s="33">
        <f>B24+C24+D24</f>
        <v>0</v>
      </c>
      <c r="F24" s="30">
        <v>0</v>
      </c>
    </row>
    <row r="25" spans="1:9" ht="27" customHeight="1" thickBot="1" x14ac:dyDescent="0.3">
      <c r="A25" s="34" t="s">
        <v>149</v>
      </c>
      <c r="B25" s="35">
        <f>SUM(B15:B24)</f>
        <v>9900</v>
      </c>
      <c r="C25" s="35">
        <f t="shared" ref="C25:F25" si="4">SUM(C15:C24)</f>
        <v>44870</v>
      </c>
      <c r="D25" s="35">
        <f t="shared" si="4"/>
        <v>88462.35</v>
      </c>
      <c r="E25" s="35">
        <f t="shared" si="4"/>
        <v>143232.35</v>
      </c>
      <c r="F25" s="35">
        <f t="shared" si="4"/>
        <v>143232.35</v>
      </c>
    </row>
    <row r="26" spans="1:9" x14ac:dyDescent="0.25">
      <c r="A26" s="139" t="s">
        <v>150</v>
      </c>
      <c r="B26" s="142">
        <f>B12-B25</f>
        <v>81473.919999999998</v>
      </c>
      <c r="C26" s="142">
        <f>C12-C25</f>
        <v>45476.790000000008</v>
      </c>
      <c r="D26" s="142">
        <f>D12-D25</f>
        <v>-3784.8000000000029</v>
      </c>
      <c r="E26" s="145">
        <f>E12-E25</f>
        <v>124965.91</v>
      </c>
      <c r="F26" s="125">
        <f>F12-F25</f>
        <v>124965.91</v>
      </c>
    </row>
    <row r="27" spans="1:9" x14ac:dyDescent="0.25">
      <c r="A27" s="140"/>
      <c r="B27" s="143"/>
      <c r="C27" s="143"/>
      <c r="D27" s="143"/>
      <c r="E27" s="146"/>
      <c r="F27" s="126"/>
    </row>
    <row r="28" spans="1:9" ht="18" customHeight="1" thickBot="1" x14ac:dyDescent="0.3">
      <c r="A28" s="141"/>
      <c r="B28" s="144"/>
      <c r="C28" s="144"/>
      <c r="D28" s="144"/>
      <c r="E28" s="147"/>
      <c r="F28" s="127"/>
    </row>
    <row r="31" spans="1:9" x14ac:dyDescent="0.25">
      <c r="A31" t="s">
        <v>116</v>
      </c>
      <c r="B31" t="s">
        <v>117</v>
      </c>
    </row>
    <row r="33" spans="1:1" x14ac:dyDescent="0.25">
      <c r="A33" t="s">
        <v>137</v>
      </c>
    </row>
  </sheetData>
  <mergeCells count="11">
    <mergeCell ref="F26:F28"/>
    <mergeCell ref="A1:J1"/>
    <mergeCell ref="A2:A3"/>
    <mergeCell ref="B2:F2"/>
    <mergeCell ref="A13:A14"/>
    <mergeCell ref="B13:F13"/>
    <mergeCell ref="A26:A28"/>
    <mergeCell ref="B26:B28"/>
    <mergeCell ref="C26:C28"/>
    <mergeCell ref="D26:D28"/>
    <mergeCell ref="E26:E28"/>
  </mergeCells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B22" sqref="B22"/>
    </sheetView>
  </sheetViews>
  <sheetFormatPr defaultRowHeight="15" x14ac:dyDescent="0.25"/>
  <cols>
    <col min="1" max="1" width="7.28515625" customWidth="1"/>
    <col min="2" max="2" width="28.85546875" customWidth="1"/>
    <col min="3" max="3" width="12.42578125" customWidth="1"/>
    <col min="4" max="4" width="13.42578125" customWidth="1"/>
    <col min="5" max="5" width="13.140625" customWidth="1"/>
    <col min="6" max="6" width="12.42578125" customWidth="1"/>
    <col min="7" max="7" width="13.7109375" customWidth="1"/>
    <col min="8" max="8" width="11.28515625" customWidth="1"/>
    <col min="9" max="9" width="12.42578125" customWidth="1"/>
    <col min="10" max="10" width="11.7109375" customWidth="1"/>
    <col min="11" max="11" width="12.140625" customWidth="1"/>
    <col min="12" max="12" width="12" customWidth="1"/>
    <col min="13" max="13" width="16" customWidth="1"/>
    <col min="14" max="14" width="13" customWidth="1"/>
  </cols>
  <sheetData>
    <row r="1" spans="1:15" ht="40.5" customHeight="1" x14ac:dyDescent="0.25">
      <c r="A1" s="223"/>
      <c r="B1" s="224" t="s">
        <v>181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3"/>
      <c r="N1" s="223"/>
      <c r="O1" s="223"/>
    </row>
    <row r="2" spans="1:15" x14ac:dyDescent="0.25">
      <c r="A2" s="226" t="s">
        <v>21</v>
      </c>
      <c r="B2" s="227" t="s">
        <v>22</v>
      </c>
      <c r="C2" s="228" t="s">
        <v>23</v>
      </c>
      <c r="D2" s="228"/>
      <c r="E2" s="228"/>
      <c r="F2" s="228"/>
      <c r="G2" s="229"/>
      <c r="H2" s="228" t="s">
        <v>24</v>
      </c>
      <c r="I2" s="228"/>
      <c r="J2" s="228"/>
      <c r="K2" s="228"/>
      <c r="L2" s="230" t="s">
        <v>25</v>
      </c>
      <c r="M2" s="231"/>
      <c r="N2" s="230" t="s">
        <v>25</v>
      </c>
      <c r="O2" s="223"/>
    </row>
    <row r="3" spans="1:15" ht="25.5" x14ac:dyDescent="0.25">
      <c r="A3" s="226"/>
      <c r="B3" s="232"/>
      <c r="C3" s="233" t="s">
        <v>182</v>
      </c>
      <c r="D3" s="233" t="s">
        <v>183</v>
      </c>
      <c r="E3" s="233" t="s">
        <v>184</v>
      </c>
      <c r="F3" s="234" t="s">
        <v>186</v>
      </c>
      <c r="G3" s="234" t="s">
        <v>187</v>
      </c>
      <c r="H3" s="233" t="s">
        <v>182</v>
      </c>
      <c r="I3" s="233" t="s">
        <v>183</v>
      </c>
      <c r="J3" s="233" t="s">
        <v>184</v>
      </c>
      <c r="K3" s="234" t="s">
        <v>185</v>
      </c>
      <c r="L3" s="235"/>
      <c r="M3" s="234" t="s">
        <v>187</v>
      </c>
      <c r="N3" s="235"/>
      <c r="O3" s="223"/>
    </row>
    <row r="4" spans="1:15" x14ac:dyDescent="0.25">
      <c r="A4" s="236" t="s">
        <v>26</v>
      </c>
      <c r="B4" s="237" t="s">
        <v>27</v>
      </c>
      <c r="C4" s="238">
        <v>148353.04</v>
      </c>
      <c r="D4" s="238">
        <v>155467.56</v>
      </c>
      <c r="E4" s="238">
        <v>135470.43</v>
      </c>
      <c r="F4" s="238">
        <f>SUM(C4:E4)</f>
        <v>439291.02999999997</v>
      </c>
      <c r="G4" s="238">
        <f>F4+'Отчет по основной деят-сти 1кв'!F4</f>
        <v>843443.79</v>
      </c>
      <c r="H4" s="238">
        <v>197992.53</v>
      </c>
      <c r="I4" s="238">
        <v>119778.11</v>
      </c>
      <c r="J4" s="238">
        <v>102962.54</v>
      </c>
      <c r="K4" s="238">
        <f>SUM(H4:J4)</f>
        <v>420733.18</v>
      </c>
      <c r="L4" s="238">
        <f>F4-K4</f>
        <v>18557.849999999977</v>
      </c>
      <c r="M4" s="239">
        <f>K4+'Отчет по основной деят-сти 1кв'!J4</f>
        <v>817036.01</v>
      </c>
      <c r="N4" s="239">
        <f>G4-M4</f>
        <v>26407.780000000028</v>
      </c>
      <c r="O4" s="223"/>
    </row>
    <row r="5" spans="1:15" x14ac:dyDescent="0.25">
      <c r="A5" s="236" t="s">
        <v>28</v>
      </c>
      <c r="B5" s="237" t="s">
        <v>29</v>
      </c>
      <c r="C5" s="238">
        <v>133629.6</v>
      </c>
      <c r="D5" s="238">
        <v>138541.16</v>
      </c>
      <c r="E5" s="238">
        <v>124549.06</v>
      </c>
      <c r="F5" s="238">
        <f>C5+D5+E5</f>
        <v>396719.82</v>
      </c>
      <c r="G5" s="238">
        <f>F5+'Отчет по основной деят-сти 1кв'!F5</f>
        <v>782096.15</v>
      </c>
      <c r="H5" s="238">
        <v>133634.95000000001</v>
      </c>
      <c r="I5" s="238">
        <v>138546.71</v>
      </c>
      <c r="J5" s="238">
        <v>111753.46</v>
      </c>
      <c r="K5" s="238">
        <f>H5+I5+J5</f>
        <v>383935.12000000005</v>
      </c>
      <c r="L5" s="238">
        <f>F5-K5</f>
        <v>12784.699999999953</v>
      </c>
      <c r="M5" s="239">
        <f>K5+'Отчет по основной деят-сти 1кв'!J5</f>
        <v>777318.60000000009</v>
      </c>
      <c r="N5" s="239">
        <f t="shared" ref="N5:N12" si="0">G5-M5</f>
        <v>4777.5499999999302</v>
      </c>
      <c r="O5" s="223"/>
    </row>
    <row r="6" spans="1:15" x14ac:dyDescent="0.25">
      <c r="A6" s="236" t="s">
        <v>30</v>
      </c>
      <c r="B6" s="237" t="s">
        <v>31</v>
      </c>
      <c r="C6" s="238">
        <v>795584.66</v>
      </c>
      <c r="D6" s="238">
        <v>543451.03</v>
      </c>
      <c r="E6" s="238">
        <v>185758.59</v>
      </c>
      <c r="F6" s="238">
        <f t="shared" ref="F6:F11" si="1">SUM(C6:E6)</f>
        <v>1524794.28</v>
      </c>
      <c r="G6" s="238">
        <f>F6+'Отчет по основной деят-сти 1кв'!F6</f>
        <v>4810948.92</v>
      </c>
      <c r="H6" s="238">
        <v>791758.48</v>
      </c>
      <c r="I6" s="238">
        <v>538885.14</v>
      </c>
      <c r="J6" s="238">
        <v>185758.6</v>
      </c>
      <c r="K6" s="238">
        <f t="shared" ref="K6:K11" si="2">SUM(H6:J6)</f>
        <v>1516402.2200000002</v>
      </c>
      <c r="L6" s="238">
        <f t="shared" ref="L6:L11" si="3">F6-K6</f>
        <v>8392.059999999823</v>
      </c>
      <c r="M6" s="239">
        <f>K6+'Отчет по основной деят-сти 1кв'!J6</f>
        <v>5016383.8499999996</v>
      </c>
      <c r="N6" s="239">
        <f t="shared" si="0"/>
        <v>-205434.9299999997</v>
      </c>
      <c r="O6" s="223"/>
    </row>
    <row r="7" spans="1:15" x14ac:dyDescent="0.25">
      <c r="A7" s="236" t="s">
        <v>32</v>
      </c>
      <c r="B7" s="237" t="s">
        <v>33</v>
      </c>
      <c r="C7" s="238">
        <v>168726.51</v>
      </c>
      <c r="D7" s="238">
        <v>13946.83</v>
      </c>
      <c r="E7" s="238">
        <v>135183.54999999999</v>
      </c>
      <c r="F7" s="238">
        <f t="shared" si="1"/>
        <v>317856.89</v>
      </c>
      <c r="G7" s="238">
        <f>F7+'Отчет по основной деят-сти 1кв'!F7</f>
        <v>888593.45000000007</v>
      </c>
      <c r="H7" s="238">
        <v>168364.6</v>
      </c>
      <c r="I7" s="238">
        <v>126291.16</v>
      </c>
      <c r="J7" s="238">
        <v>157247.32</v>
      </c>
      <c r="K7" s="238">
        <f t="shared" si="2"/>
        <v>451903.08</v>
      </c>
      <c r="L7" s="238">
        <f t="shared" si="3"/>
        <v>-134046.19</v>
      </c>
      <c r="M7" s="239">
        <f>K7+'Отчет по основной деят-сти 1кв'!J7</f>
        <v>1000388.6800000002</v>
      </c>
      <c r="N7" s="239">
        <f t="shared" si="0"/>
        <v>-111795.2300000001</v>
      </c>
      <c r="O7" s="223"/>
    </row>
    <row r="8" spans="1:15" x14ac:dyDescent="0.25">
      <c r="A8" s="236" t="s">
        <v>34</v>
      </c>
      <c r="B8" s="237" t="s">
        <v>35</v>
      </c>
      <c r="C8" s="238">
        <v>15177.74</v>
      </c>
      <c r="D8" s="238">
        <v>3420.09</v>
      </c>
      <c r="E8" s="238">
        <v>12826.18</v>
      </c>
      <c r="F8" s="238">
        <f t="shared" si="1"/>
        <v>31424.010000000002</v>
      </c>
      <c r="G8" s="238">
        <f>F8+'Отчет по основной деят-сти 1кв'!F8</f>
        <v>76957.17</v>
      </c>
      <c r="H8" s="238">
        <v>12791.52</v>
      </c>
      <c r="I8" s="238">
        <v>12791.52</v>
      </c>
      <c r="J8" s="238">
        <v>12791.52</v>
      </c>
      <c r="K8" s="238">
        <f t="shared" si="2"/>
        <v>38374.559999999998</v>
      </c>
      <c r="L8" s="238">
        <f t="shared" si="3"/>
        <v>-6950.5499999999956</v>
      </c>
      <c r="M8" s="239">
        <f>K8+'Отчет по основной деят-сти 1кв'!J8</f>
        <v>74991.600000000006</v>
      </c>
      <c r="N8" s="239">
        <f t="shared" si="0"/>
        <v>1965.5699999999924</v>
      </c>
      <c r="O8" s="223"/>
    </row>
    <row r="9" spans="1:15" x14ac:dyDescent="0.25">
      <c r="A9" s="236" t="s">
        <v>36</v>
      </c>
      <c r="B9" s="237" t="s">
        <v>37</v>
      </c>
      <c r="C9" s="238">
        <v>81985.600000000006</v>
      </c>
      <c r="D9" s="238">
        <v>81985.600000000006</v>
      </c>
      <c r="E9" s="238">
        <v>81985.600000000006</v>
      </c>
      <c r="F9" s="238">
        <f>E9+D9+C9</f>
        <v>245956.80000000002</v>
      </c>
      <c r="G9" s="238">
        <f>F9+'Отчет по основной деят-сти 1кв'!F9</f>
        <v>491913.60000000003</v>
      </c>
      <c r="H9" s="238">
        <v>81985.600000000006</v>
      </c>
      <c r="I9" s="238">
        <v>81985.600000000006</v>
      </c>
      <c r="J9" s="238">
        <v>81985.600000000006</v>
      </c>
      <c r="K9" s="238">
        <f t="shared" si="2"/>
        <v>245956.80000000002</v>
      </c>
      <c r="L9" s="238">
        <f t="shared" si="3"/>
        <v>0</v>
      </c>
      <c r="M9" s="239">
        <f>K9+'Отчет по основной деят-сти 1кв'!J9</f>
        <v>491913.60000000003</v>
      </c>
      <c r="N9" s="239">
        <f t="shared" si="0"/>
        <v>0</v>
      </c>
      <c r="O9" s="223"/>
    </row>
    <row r="10" spans="1:15" x14ac:dyDescent="0.25">
      <c r="A10" s="236" t="s">
        <v>38</v>
      </c>
      <c r="B10" s="237" t="s">
        <v>39</v>
      </c>
      <c r="C10" s="238">
        <v>18900</v>
      </c>
      <c r="D10" s="238">
        <v>18900</v>
      </c>
      <c r="E10" s="238">
        <v>18900</v>
      </c>
      <c r="F10" s="238">
        <f t="shared" si="1"/>
        <v>56700</v>
      </c>
      <c r="G10" s="238">
        <f>F10+'Отчет по основной деят-сти 1кв'!F10</f>
        <v>111495.9</v>
      </c>
      <c r="H10" s="238">
        <v>18900</v>
      </c>
      <c r="I10" s="238">
        <v>18900</v>
      </c>
      <c r="J10" s="238">
        <v>18900</v>
      </c>
      <c r="K10" s="238">
        <f t="shared" si="2"/>
        <v>56700</v>
      </c>
      <c r="L10" s="238">
        <f t="shared" si="3"/>
        <v>0</v>
      </c>
      <c r="M10" s="239">
        <f>K10+'Отчет по основной деят-сти 1кв'!J10</f>
        <v>113400</v>
      </c>
      <c r="N10" s="239">
        <f t="shared" si="0"/>
        <v>-1904.1000000000058</v>
      </c>
      <c r="O10" s="223"/>
    </row>
    <row r="11" spans="1:15" x14ac:dyDescent="0.25">
      <c r="A11" s="236" t="s">
        <v>40</v>
      </c>
      <c r="B11" s="237" t="s">
        <v>41</v>
      </c>
      <c r="C11" s="238">
        <v>43948.68</v>
      </c>
      <c r="D11" s="238">
        <v>43450.77</v>
      </c>
      <c r="E11" s="238">
        <v>44518.51</v>
      </c>
      <c r="F11" s="238">
        <f t="shared" si="1"/>
        <v>131917.96</v>
      </c>
      <c r="G11" s="238">
        <f>F11+'Отчет по основной деят-сти 1кв'!F11</f>
        <v>251575.19</v>
      </c>
      <c r="H11" s="238">
        <v>43200</v>
      </c>
      <c r="I11" s="238">
        <v>43200</v>
      </c>
      <c r="J11" s="238">
        <v>43200</v>
      </c>
      <c r="K11" s="238">
        <f t="shared" si="2"/>
        <v>129600</v>
      </c>
      <c r="L11" s="238">
        <f t="shared" si="3"/>
        <v>2317.9599999999919</v>
      </c>
      <c r="M11" s="239">
        <f>K11+'Отчет по основной деят-сти 1кв'!J11</f>
        <v>259200</v>
      </c>
      <c r="N11" s="239">
        <f t="shared" si="0"/>
        <v>-7624.8099999999977</v>
      </c>
      <c r="O11" s="223"/>
    </row>
    <row r="12" spans="1:15" x14ac:dyDescent="0.25">
      <c r="A12" s="236" t="s">
        <v>42</v>
      </c>
      <c r="B12" s="45" t="s">
        <v>43</v>
      </c>
      <c r="C12" s="46">
        <f t="shared" ref="C12:L12" si="4">SUM(C4:C11)</f>
        <v>1406305.83</v>
      </c>
      <c r="D12" s="46">
        <f t="shared" si="4"/>
        <v>999163.03999999992</v>
      </c>
      <c r="E12" s="46">
        <f t="shared" si="4"/>
        <v>739191.91999999993</v>
      </c>
      <c r="F12" s="121">
        <f t="shared" si="4"/>
        <v>3144660.7899999996</v>
      </c>
      <c r="G12" s="46">
        <f>SUM(G4:G11)</f>
        <v>8257024.1699999999</v>
      </c>
      <c r="H12" s="122">
        <f t="shared" si="4"/>
        <v>1448627.6800000002</v>
      </c>
      <c r="I12" s="47">
        <f t="shared" si="4"/>
        <v>1080378.24</v>
      </c>
      <c r="J12" s="47">
        <f t="shared" si="4"/>
        <v>714599.03999999992</v>
      </c>
      <c r="K12" s="47">
        <f t="shared" si="4"/>
        <v>3243604.9600000004</v>
      </c>
      <c r="L12" s="47">
        <f t="shared" si="4"/>
        <v>-98944.170000000246</v>
      </c>
      <c r="M12" s="239">
        <f>SUM(M4:M11)</f>
        <v>8550632.3399999999</v>
      </c>
      <c r="N12" s="239">
        <f t="shared" si="0"/>
        <v>-293608.16999999993</v>
      </c>
      <c r="O12" s="223"/>
    </row>
    <row r="13" spans="1:15" ht="15.75" thickBot="1" x14ac:dyDescent="0.3">
      <c r="A13" s="236" t="s">
        <v>44</v>
      </c>
      <c r="B13" s="240" t="s">
        <v>45</v>
      </c>
      <c r="C13" s="241">
        <v>645005.24</v>
      </c>
      <c r="D13" s="242">
        <v>477123.21</v>
      </c>
      <c r="E13" s="242">
        <v>611468.76</v>
      </c>
      <c r="F13" s="243">
        <f>SUM(C13:E13)</f>
        <v>1733597.21</v>
      </c>
      <c r="G13" s="244">
        <f>F13+'Отчет по основной деят-сти 1кв'!F13</f>
        <v>3516945.77</v>
      </c>
      <c r="H13" s="245" t="s">
        <v>20</v>
      </c>
      <c r="I13" s="246" t="s">
        <v>20</v>
      </c>
      <c r="J13" s="246" t="s">
        <v>20</v>
      </c>
      <c r="K13" s="247" t="s">
        <v>20</v>
      </c>
      <c r="L13" s="244" t="s">
        <v>20</v>
      </c>
      <c r="M13" s="223"/>
      <c r="N13" s="223"/>
      <c r="O13" s="223"/>
    </row>
    <row r="14" spans="1:15" ht="27" thickBot="1" x14ac:dyDescent="0.3">
      <c r="A14" s="248">
        <v>2</v>
      </c>
      <c r="B14" s="249" t="s">
        <v>46</v>
      </c>
      <c r="C14" s="250" t="s">
        <v>20</v>
      </c>
      <c r="D14" s="250" t="s">
        <v>20</v>
      </c>
      <c r="E14" s="250" t="s">
        <v>20</v>
      </c>
      <c r="F14" s="251" t="s">
        <v>20</v>
      </c>
      <c r="G14" s="252"/>
      <c r="H14" s="253">
        <f>H15+H21+H22+H34+H35+H36+H37+H38+H39+H40+H41+H47+H49+H50+H51</f>
        <v>533505.29</v>
      </c>
      <c r="I14" s="254">
        <f>I15+I21+I22+I41+I34+I35+I36+I37+I38+I39+I40+I45+I46+I47+I48+I50+I51</f>
        <v>593088.70000000007</v>
      </c>
      <c r="J14" s="254">
        <f>J15+J21+J22+J34+J35+J36+J37+J38+J39+J40+J41+J45+J47+J50+J51</f>
        <v>714088.67</v>
      </c>
      <c r="K14" s="254">
        <f>K15+K21+K22+K34+K35+K36+K37+K38+K39+K40+K41+K45+K46+K47+K48+K49+K50+K51</f>
        <v>1909728.66</v>
      </c>
      <c r="L14" s="46">
        <f>F13-K14</f>
        <v>-176131.44999999995</v>
      </c>
      <c r="M14" s="255">
        <f>K14+'Отчет по основной деят-сти 1кв'!J14</f>
        <v>3402295.14</v>
      </c>
      <c r="N14" s="255">
        <f>G13-M14</f>
        <v>114650.62999999989</v>
      </c>
      <c r="O14" s="223"/>
    </row>
    <row r="15" spans="1:15" ht="27" thickBot="1" x14ac:dyDescent="0.3">
      <c r="A15" s="236" t="s">
        <v>47</v>
      </c>
      <c r="B15" s="256" t="s">
        <v>48</v>
      </c>
      <c r="C15" s="257" t="s">
        <v>20</v>
      </c>
      <c r="D15" s="257" t="s">
        <v>20</v>
      </c>
      <c r="E15" s="257" t="s">
        <v>20</v>
      </c>
      <c r="F15" s="258" t="s">
        <v>20</v>
      </c>
      <c r="G15" s="259"/>
      <c r="H15" s="260">
        <f>H16+H17+H18+H19+H20</f>
        <v>69483</v>
      </c>
      <c r="I15" s="261">
        <f t="shared" ref="I15:J15" si="5">I16+I17+I18+I19+I20</f>
        <v>112062</v>
      </c>
      <c r="J15" s="261">
        <f t="shared" si="5"/>
        <v>35000</v>
      </c>
      <c r="K15" s="261">
        <f>SUM(H15:J15)</f>
        <v>216545</v>
      </c>
      <c r="L15" s="257" t="s">
        <v>20</v>
      </c>
      <c r="M15" s="223"/>
      <c r="N15" s="223"/>
      <c r="O15" s="223"/>
    </row>
    <row r="16" spans="1:15" x14ac:dyDescent="0.25">
      <c r="A16" s="236" t="s">
        <v>49</v>
      </c>
      <c r="B16" s="262" t="s">
        <v>50</v>
      </c>
      <c r="C16" s="263" t="s">
        <v>20</v>
      </c>
      <c r="D16" s="263" t="s">
        <v>20</v>
      </c>
      <c r="E16" s="263" t="s">
        <v>20</v>
      </c>
      <c r="F16" s="264" t="s">
        <v>20</v>
      </c>
      <c r="G16" s="238"/>
      <c r="H16" s="265">
        <v>34483</v>
      </c>
      <c r="I16" s="263">
        <v>21552</v>
      </c>
      <c r="J16" s="263">
        <v>0</v>
      </c>
      <c r="K16" s="263">
        <f>SUM(H16:J16)</f>
        <v>56035</v>
      </c>
      <c r="L16" s="263" t="s">
        <v>20</v>
      </c>
      <c r="M16" s="223"/>
      <c r="N16" s="223"/>
      <c r="O16" s="223"/>
    </row>
    <row r="17" spans="1:15" x14ac:dyDescent="0.25">
      <c r="A17" s="236" t="s">
        <v>51</v>
      </c>
      <c r="B17" s="266" t="s">
        <v>52</v>
      </c>
      <c r="C17" s="238" t="s">
        <v>20</v>
      </c>
      <c r="D17" s="238" t="s">
        <v>20</v>
      </c>
      <c r="E17" s="238" t="s">
        <v>20</v>
      </c>
      <c r="F17" s="267" t="s">
        <v>20</v>
      </c>
      <c r="G17" s="238"/>
      <c r="H17" s="268">
        <v>0</v>
      </c>
      <c r="I17" s="238">
        <v>0</v>
      </c>
      <c r="J17" s="238">
        <v>0</v>
      </c>
      <c r="K17" s="269">
        <f>H17+I17+J17</f>
        <v>0</v>
      </c>
      <c r="L17" s="238"/>
      <c r="M17" s="223"/>
      <c r="N17" s="223"/>
      <c r="O17" s="223"/>
    </row>
    <row r="18" spans="1:15" x14ac:dyDescent="0.25">
      <c r="A18" s="236" t="s">
        <v>53</v>
      </c>
      <c r="B18" s="266" t="s">
        <v>54</v>
      </c>
      <c r="C18" s="238" t="s">
        <v>20</v>
      </c>
      <c r="D18" s="238" t="s">
        <v>20</v>
      </c>
      <c r="E18" s="238" t="s">
        <v>20</v>
      </c>
      <c r="F18" s="238" t="s">
        <v>20</v>
      </c>
      <c r="G18" s="238"/>
      <c r="H18" s="238">
        <v>0</v>
      </c>
      <c r="I18" s="238">
        <v>0</v>
      </c>
      <c r="J18" s="238">
        <v>0</v>
      </c>
      <c r="K18" s="269">
        <f>SUM(H18:J18)</f>
        <v>0</v>
      </c>
      <c r="L18" s="238" t="s">
        <v>20</v>
      </c>
      <c r="M18" s="223"/>
      <c r="N18" s="223"/>
      <c r="O18" s="223"/>
    </row>
    <row r="19" spans="1:15" ht="26.25" x14ac:dyDescent="0.25">
      <c r="A19" s="236" t="s">
        <v>55</v>
      </c>
      <c r="B19" s="266" t="s">
        <v>56</v>
      </c>
      <c r="C19" s="238"/>
      <c r="D19" s="238"/>
      <c r="E19" s="238"/>
      <c r="F19" s="238"/>
      <c r="G19" s="238"/>
      <c r="H19" s="238">
        <v>35000</v>
      </c>
      <c r="I19" s="238">
        <v>35000</v>
      </c>
      <c r="J19" s="238">
        <v>35000</v>
      </c>
      <c r="K19" s="269">
        <f>SUM(H19:J19)</f>
        <v>105000</v>
      </c>
      <c r="L19" s="238" t="s">
        <v>20</v>
      </c>
      <c r="M19" s="223"/>
      <c r="N19" s="223"/>
      <c r="O19" s="223"/>
    </row>
    <row r="20" spans="1:15" ht="52.5" thickBot="1" x14ac:dyDescent="0.3">
      <c r="A20" s="236" t="s">
        <v>57</v>
      </c>
      <c r="B20" s="270" t="s">
        <v>143</v>
      </c>
      <c r="C20" s="271" t="s">
        <v>20</v>
      </c>
      <c r="D20" s="271" t="s">
        <v>20</v>
      </c>
      <c r="E20" s="271" t="s">
        <v>20</v>
      </c>
      <c r="F20" s="271" t="s">
        <v>20</v>
      </c>
      <c r="G20" s="271"/>
      <c r="H20" s="271">
        <v>0</v>
      </c>
      <c r="I20" s="271">
        <v>55510</v>
      </c>
      <c r="J20" s="271">
        <v>0</v>
      </c>
      <c r="K20" s="272">
        <f>H20+I20+J20</f>
        <v>55510</v>
      </c>
      <c r="L20" s="271" t="s">
        <v>20</v>
      </c>
      <c r="M20" s="223"/>
      <c r="N20" s="223"/>
      <c r="O20" s="223"/>
    </row>
    <row r="21" spans="1:15" ht="63.75" customHeight="1" thickBot="1" x14ac:dyDescent="0.3">
      <c r="A21" s="236" t="s">
        <v>59</v>
      </c>
      <c r="B21" s="273" t="s">
        <v>61</v>
      </c>
      <c r="C21" s="274" t="s">
        <v>20</v>
      </c>
      <c r="D21" s="274" t="s">
        <v>20</v>
      </c>
      <c r="E21" s="274" t="s">
        <v>20</v>
      </c>
      <c r="F21" s="274" t="s">
        <v>20</v>
      </c>
      <c r="G21" s="274"/>
      <c r="H21" s="274">
        <v>14035.37</v>
      </c>
      <c r="I21" s="274">
        <v>23596.52</v>
      </c>
      <c r="J21" s="274">
        <v>6955.24</v>
      </c>
      <c r="K21" s="274">
        <f t="shared" ref="K21" si="6">SUM(H21:J21)</f>
        <v>44587.13</v>
      </c>
      <c r="L21" s="275" t="s">
        <v>20</v>
      </c>
      <c r="M21" s="223"/>
      <c r="N21" s="223"/>
      <c r="O21" s="223"/>
    </row>
    <row r="22" spans="1:15" ht="31.5" customHeight="1" thickBot="1" x14ac:dyDescent="0.3">
      <c r="A22" s="236" t="s">
        <v>60</v>
      </c>
      <c r="B22" s="276" t="s">
        <v>63</v>
      </c>
      <c r="C22" s="277" t="s">
        <v>20</v>
      </c>
      <c r="D22" s="277" t="s">
        <v>20</v>
      </c>
      <c r="E22" s="277" t="s">
        <v>20</v>
      </c>
      <c r="F22" s="277" t="s">
        <v>20</v>
      </c>
      <c r="G22" s="277"/>
      <c r="H22" s="261">
        <f>H23+H24+H25+H26+H27+H28+H30+H31+H32+H29+H33</f>
        <v>346509.2</v>
      </c>
      <c r="I22" s="261">
        <f t="shared" ref="I22:J22" si="7">I23+I24+I25+I26+I27+I28+I30+I31+I32+I29+I33</f>
        <v>274335.40000000002</v>
      </c>
      <c r="J22" s="261">
        <f t="shared" si="7"/>
        <v>277248.37</v>
      </c>
      <c r="K22" s="261">
        <f>K23+K24+K25+K26+K27+K28+K30+K31+K32+K29+K33</f>
        <v>898092.97</v>
      </c>
      <c r="L22" s="277" t="s">
        <v>20</v>
      </c>
      <c r="M22" s="223"/>
      <c r="N22" s="223"/>
      <c r="O22" s="223"/>
    </row>
    <row r="23" spans="1:15" ht="27" thickBot="1" x14ac:dyDescent="0.3">
      <c r="A23" s="278" t="s">
        <v>62</v>
      </c>
      <c r="B23" s="279" t="s">
        <v>65</v>
      </c>
      <c r="C23" s="280" t="s">
        <v>20</v>
      </c>
      <c r="D23" s="280" t="s">
        <v>20</v>
      </c>
      <c r="E23" s="280" t="s">
        <v>20</v>
      </c>
      <c r="F23" s="280" t="s">
        <v>20</v>
      </c>
      <c r="G23" s="280"/>
      <c r="H23" s="263">
        <v>48000</v>
      </c>
      <c r="I23" s="263">
        <v>39483.599999999999</v>
      </c>
      <c r="J23" s="263">
        <v>48000</v>
      </c>
      <c r="K23" s="263">
        <f>H23+I23+J23</f>
        <v>135483.6</v>
      </c>
      <c r="L23" s="281" t="s">
        <v>20</v>
      </c>
      <c r="M23" s="223"/>
      <c r="N23" s="223"/>
      <c r="O23" s="223"/>
    </row>
    <row r="24" spans="1:15" ht="20.25" customHeight="1" x14ac:dyDescent="0.25">
      <c r="A24" s="282" t="s">
        <v>64</v>
      </c>
      <c r="B24" s="283" t="s">
        <v>67</v>
      </c>
      <c r="C24" s="284" t="s">
        <v>20</v>
      </c>
      <c r="D24" s="284" t="s">
        <v>20</v>
      </c>
      <c r="E24" s="284" t="s">
        <v>20</v>
      </c>
      <c r="F24" s="284" t="s">
        <v>20</v>
      </c>
      <c r="G24" s="284"/>
      <c r="H24" s="238">
        <v>76398</v>
      </c>
      <c r="I24" s="238">
        <v>76398</v>
      </c>
      <c r="J24" s="238">
        <v>76398</v>
      </c>
      <c r="K24" s="269">
        <f>H24+I24+J24</f>
        <v>229194</v>
      </c>
      <c r="L24" s="285" t="s">
        <v>20</v>
      </c>
      <c r="M24" s="223"/>
      <c r="N24" s="223"/>
      <c r="O24" s="223"/>
    </row>
    <row r="25" spans="1:15" ht="45" customHeight="1" x14ac:dyDescent="0.25">
      <c r="A25" s="236" t="s">
        <v>66</v>
      </c>
      <c r="B25" s="283" t="s">
        <v>144</v>
      </c>
      <c r="C25" s="284" t="s">
        <v>20</v>
      </c>
      <c r="D25" s="284" t="s">
        <v>20</v>
      </c>
      <c r="E25" s="284" t="s">
        <v>20</v>
      </c>
      <c r="F25" s="284" t="s">
        <v>20</v>
      </c>
      <c r="G25" s="284"/>
      <c r="H25" s="238">
        <v>41379.599999999999</v>
      </c>
      <c r="I25" s="238">
        <v>28921.200000000001</v>
      </c>
      <c r="J25" s="238">
        <v>41379.599999999999</v>
      </c>
      <c r="K25" s="269">
        <f t="shared" ref="K25:K31" si="8">H25+I25+J25</f>
        <v>111680.4</v>
      </c>
      <c r="L25" s="285" t="s">
        <v>20</v>
      </c>
      <c r="M25" s="223"/>
      <c r="N25" s="223"/>
      <c r="O25" s="223"/>
    </row>
    <row r="26" spans="1:15" ht="48.75" customHeight="1" x14ac:dyDescent="0.25">
      <c r="A26" s="236" t="s">
        <v>68</v>
      </c>
      <c r="B26" s="283" t="s">
        <v>70</v>
      </c>
      <c r="C26" s="284" t="s">
        <v>20</v>
      </c>
      <c r="D26" s="284" t="s">
        <v>20</v>
      </c>
      <c r="E26" s="284" t="s">
        <v>20</v>
      </c>
      <c r="F26" s="284" t="s">
        <v>20</v>
      </c>
      <c r="G26" s="284"/>
      <c r="H26" s="238">
        <v>20689.2</v>
      </c>
      <c r="I26" s="238">
        <v>20689.2</v>
      </c>
      <c r="J26" s="238">
        <v>15055</v>
      </c>
      <c r="K26" s="269">
        <f t="shared" si="8"/>
        <v>56433.4</v>
      </c>
      <c r="L26" s="285" t="s">
        <v>20</v>
      </c>
      <c r="M26" s="223"/>
      <c r="N26" s="223"/>
      <c r="O26" s="223"/>
    </row>
    <row r="27" spans="1:15" ht="21" customHeight="1" x14ac:dyDescent="0.25">
      <c r="A27" s="236" t="s">
        <v>69</v>
      </c>
      <c r="B27" s="283" t="s">
        <v>151</v>
      </c>
      <c r="C27" s="284" t="s">
        <v>20</v>
      </c>
      <c r="D27" s="284" t="s">
        <v>20</v>
      </c>
      <c r="E27" s="284" t="s">
        <v>20</v>
      </c>
      <c r="F27" s="284" t="s">
        <v>20</v>
      </c>
      <c r="G27" s="284"/>
      <c r="H27" s="238">
        <v>3800</v>
      </c>
      <c r="I27" s="238">
        <v>3800</v>
      </c>
      <c r="J27" s="238">
        <v>3800</v>
      </c>
      <c r="K27" s="269">
        <f t="shared" si="8"/>
        <v>11400</v>
      </c>
      <c r="L27" s="285" t="s">
        <v>20</v>
      </c>
      <c r="M27" s="223"/>
      <c r="N27" s="223"/>
      <c r="O27" s="223"/>
    </row>
    <row r="28" spans="1:15" ht="50.25" customHeight="1" x14ac:dyDescent="0.25">
      <c r="A28" s="236" t="s">
        <v>71</v>
      </c>
      <c r="B28" s="283" t="s">
        <v>73</v>
      </c>
      <c r="C28" s="284" t="s">
        <v>20</v>
      </c>
      <c r="D28" s="284" t="s">
        <v>20</v>
      </c>
      <c r="E28" s="284" t="s">
        <v>20</v>
      </c>
      <c r="F28" s="284" t="s">
        <v>20</v>
      </c>
      <c r="G28" s="284"/>
      <c r="H28" s="238">
        <v>6896.4</v>
      </c>
      <c r="I28" s="238">
        <v>4310.3999999999996</v>
      </c>
      <c r="J28" s="238">
        <v>2282.77</v>
      </c>
      <c r="K28" s="269">
        <f t="shared" si="8"/>
        <v>13489.57</v>
      </c>
      <c r="L28" s="285" t="s">
        <v>20</v>
      </c>
      <c r="M28" s="223"/>
      <c r="N28" s="223"/>
      <c r="O28" s="223"/>
    </row>
    <row r="29" spans="1:15" ht="23.25" customHeight="1" x14ac:dyDescent="0.25">
      <c r="A29" s="236" t="s">
        <v>72</v>
      </c>
      <c r="B29" s="266" t="s">
        <v>58</v>
      </c>
      <c r="C29" s="238" t="s">
        <v>20</v>
      </c>
      <c r="D29" s="238" t="s">
        <v>20</v>
      </c>
      <c r="E29" s="238" t="s">
        <v>20</v>
      </c>
      <c r="F29" s="238" t="s">
        <v>20</v>
      </c>
      <c r="G29" s="238"/>
      <c r="H29" s="238">
        <v>9200</v>
      </c>
      <c r="I29" s="238">
        <v>9200</v>
      </c>
      <c r="J29" s="238">
        <v>9200</v>
      </c>
      <c r="K29" s="269">
        <f t="shared" si="8"/>
        <v>27600</v>
      </c>
      <c r="L29" s="238" t="s">
        <v>20</v>
      </c>
      <c r="M29" s="223"/>
      <c r="N29" s="223"/>
      <c r="O29" s="223"/>
    </row>
    <row r="30" spans="1:15" x14ac:dyDescent="0.25">
      <c r="A30" s="236" t="s">
        <v>74</v>
      </c>
      <c r="B30" s="286" t="s">
        <v>75</v>
      </c>
      <c r="C30" s="284" t="s">
        <v>20</v>
      </c>
      <c r="D30" s="284" t="s">
        <v>20</v>
      </c>
      <c r="E30" s="284" t="s">
        <v>20</v>
      </c>
      <c r="F30" s="284" t="s">
        <v>20</v>
      </c>
      <c r="G30" s="284"/>
      <c r="H30" s="238">
        <v>32000</v>
      </c>
      <c r="I30" s="238">
        <v>32000</v>
      </c>
      <c r="J30" s="238">
        <v>32000</v>
      </c>
      <c r="K30" s="269">
        <f t="shared" si="8"/>
        <v>96000</v>
      </c>
      <c r="L30" s="285" t="s">
        <v>20</v>
      </c>
      <c r="M30" s="223"/>
      <c r="N30" s="223"/>
      <c r="O30" s="223"/>
    </row>
    <row r="31" spans="1:15" ht="45.75" customHeight="1" x14ac:dyDescent="0.25">
      <c r="A31" s="236" t="s">
        <v>76</v>
      </c>
      <c r="B31" s="287" t="s">
        <v>188</v>
      </c>
      <c r="C31" s="284" t="s">
        <v>20</v>
      </c>
      <c r="D31" s="284" t="s">
        <v>20</v>
      </c>
      <c r="E31" s="284" t="s">
        <v>20</v>
      </c>
      <c r="F31" s="284" t="s">
        <v>20</v>
      </c>
      <c r="G31" s="288"/>
      <c r="H31" s="246">
        <v>102399</v>
      </c>
      <c r="I31" s="246">
        <v>34133</v>
      </c>
      <c r="J31" s="246">
        <v>34133</v>
      </c>
      <c r="K31" s="269">
        <f t="shared" si="8"/>
        <v>170665</v>
      </c>
      <c r="L31" s="285" t="s">
        <v>20</v>
      </c>
      <c r="M31" s="223"/>
      <c r="N31" s="223"/>
      <c r="O31" s="223"/>
    </row>
    <row r="32" spans="1:15" ht="34.5" customHeight="1" x14ac:dyDescent="0.25">
      <c r="A32" s="236" t="s">
        <v>78</v>
      </c>
      <c r="B32" s="289" t="s">
        <v>79</v>
      </c>
      <c r="C32" s="284" t="s">
        <v>20</v>
      </c>
      <c r="D32" s="284" t="s">
        <v>20</v>
      </c>
      <c r="E32" s="284" t="s">
        <v>20</v>
      </c>
      <c r="F32" s="284" t="s">
        <v>20</v>
      </c>
      <c r="G32" s="284"/>
      <c r="H32" s="238">
        <v>5747</v>
      </c>
      <c r="I32" s="238">
        <v>25400</v>
      </c>
      <c r="J32" s="238">
        <v>15000</v>
      </c>
      <c r="K32" s="269">
        <f>H32+I32+J32</f>
        <v>46147</v>
      </c>
      <c r="L32" s="285" t="s">
        <v>20</v>
      </c>
      <c r="M32" s="223"/>
      <c r="N32" s="223"/>
      <c r="O32" s="223"/>
    </row>
    <row r="33" spans="1:15" ht="24" customHeight="1" thickBot="1" x14ac:dyDescent="0.3">
      <c r="A33" s="290" t="s">
        <v>80</v>
      </c>
      <c r="B33" s="291" t="s">
        <v>146</v>
      </c>
      <c r="C33" s="87" t="s">
        <v>20</v>
      </c>
      <c r="D33" s="87" t="s">
        <v>20</v>
      </c>
      <c r="E33" s="87" t="s">
        <v>20</v>
      </c>
      <c r="F33" s="87" t="s">
        <v>20</v>
      </c>
      <c r="G33" s="87"/>
      <c r="H33" s="87">
        <v>0</v>
      </c>
      <c r="I33" s="87">
        <v>0</v>
      </c>
      <c r="J33" s="87">
        <v>0</v>
      </c>
      <c r="K33" s="87">
        <f>H33+I33+J33</f>
        <v>0</v>
      </c>
      <c r="L33" s="88" t="s">
        <v>20</v>
      </c>
      <c r="M33" s="223"/>
      <c r="N33" s="223"/>
      <c r="O33" s="223"/>
    </row>
    <row r="34" spans="1:15" x14ac:dyDescent="0.25">
      <c r="A34" s="292" t="s">
        <v>81</v>
      </c>
      <c r="B34" s="293" t="s">
        <v>82</v>
      </c>
      <c r="C34" s="294" t="s">
        <v>20</v>
      </c>
      <c r="D34" s="294" t="s">
        <v>20</v>
      </c>
      <c r="E34" s="294" t="s">
        <v>20</v>
      </c>
      <c r="F34" s="294" t="s">
        <v>20</v>
      </c>
      <c r="G34" s="294"/>
      <c r="H34" s="294">
        <v>4480.24</v>
      </c>
      <c r="I34" s="294">
        <v>5304.45</v>
      </c>
      <c r="J34" s="294">
        <v>7459.71</v>
      </c>
      <c r="K34" s="294">
        <f>SUM(H34:J34)</f>
        <v>17244.399999999998</v>
      </c>
      <c r="L34" s="294" t="s">
        <v>20</v>
      </c>
      <c r="M34" s="223"/>
      <c r="N34" s="223"/>
      <c r="O34" s="223"/>
    </row>
    <row r="35" spans="1:15" x14ac:dyDescent="0.25">
      <c r="A35" s="236" t="s">
        <v>83</v>
      </c>
      <c r="B35" s="295" t="s">
        <v>152</v>
      </c>
      <c r="C35" s="259" t="s">
        <v>20</v>
      </c>
      <c r="D35" s="259" t="s">
        <v>20</v>
      </c>
      <c r="E35" s="259" t="s">
        <v>20</v>
      </c>
      <c r="F35" s="259" t="s">
        <v>20</v>
      </c>
      <c r="G35" s="259"/>
      <c r="H35" s="259">
        <v>65015.48</v>
      </c>
      <c r="I35" s="259">
        <v>71722.820000000007</v>
      </c>
      <c r="J35" s="259">
        <v>59879.48</v>
      </c>
      <c r="K35" s="294">
        <f>SUM(H35:J35)</f>
        <v>196617.78000000003</v>
      </c>
      <c r="L35" s="259" t="s">
        <v>20</v>
      </c>
      <c r="M35" s="223"/>
      <c r="N35" s="223"/>
      <c r="O35" s="223"/>
    </row>
    <row r="36" spans="1:15" x14ac:dyDescent="0.25">
      <c r="A36" s="236" t="s">
        <v>84</v>
      </c>
      <c r="B36" s="295" t="s">
        <v>85</v>
      </c>
      <c r="C36" s="259" t="s">
        <v>20</v>
      </c>
      <c r="D36" s="259" t="s">
        <v>20</v>
      </c>
      <c r="E36" s="259" t="s">
        <v>20</v>
      </c>
      <c r="F36" s="259" t="s">
        <v>20</v>
      </c>
      <c r="G36" s="259"/>
      <c r="H36" s="259">
        <v>21800</v>
      </c>
      <c r="I36" s="259">
        <v>21800</v>
      </c>
      <c r="J36" s="259">
        <v>21800</v>
      </c>
      <c r="K36" s="294">
        <f>SUM(H36:J36)</f>
        <v>65400</v>
      </c>
      <c r="L36" s="259" t="s">
        <v>20</v>
      </c>
      <c r="M36" s="223"/>
      <c r="N36" s="223"/>
      <c r="O36" s="223"/>
    </row>
    <row r="37" spans="1:15" x14ac:dyDescent="0.25">
      <c r="A37" s="236" t="s">
        <v>86</v>
      </c>
      <c r="B37" s="295" t="s">
        <v>87</v>
      </c>
      <c r="C37" s="259" t="s">
        <v>20</v>
      </c>
      <c r="D37" s="259" t="s">
        <v>20</v>
      </c>
      <c r="E37" s="259" t="s">
        <v>20</v>
      </c>
      <c r="F37" s="259" t="s">
        <v>20</v>
      </c>
      <c r="G37" s="259"/>
      <c r="H37" s="259">
        <v>4493</v>
      </c>
      <c r="I37" s="259">
        <v>3550.9</v>
      </c>
      <c r="J37" s="259">
        <v>3045.46</v>
      </c>
      <c r="K37" s="294">
        <f>SUM(H37:J37)</f>
        <v>11089.36</v>
      </c>
      <c r="L37" s="259" t="s">
        <v>20</v>
      </c>
      <c r="M37" s="223"/>
      <c r="N37" s="223"/>
      <c r="O37" s="223"/>
    </row>
    <row r="38" spans="1:15" x14ac:dyDescent="0.25">
      <c r="A38" s="236" t="s">
        <v>88</v>
      </c>
      <c r="B38" s="295" t="s">
        <v>89</v>
      </c>
      <c r="C38" s="259" t="s">
        <v>20</v>
      </c>
      <c r="D38" s="259" t="s">
        <v>20</v>
      </c>
      <c r="E38" s="259" t="s">
        <v>20</v>
      </c>
      <c r="F38" s="259" t="s">
        <v>20</v>
      </c>
      <c r="G38" s="259"/>
      <c r="H38" s="259">
        <v>99</v>
      </c>
      <c r="I38" s="259">
        <v>99</v>
      </c>
      <c r="J38" s="259">
        <v>99</v>
      </c>
      <c r="K38" s="294">
        <f t="shared" ref="K38" si="9">SUM(H38:J38)</f>
        <v>297</v>
      </c>
      <c r="L38" s="259" t="s">
        <v>20</v>
      </c>
      <c r="M38" s="223"/>
      <c r="N38" s="223"/>
      <c r="O38" s="223"/>
    </row>
    <row r="39" spans="1:15" ht="33" customHeight="1" x14ac:dyDescent="0.25">
      <c r="A39" s="236" t="s">
        <v>90</v>
      </c>
      <c r="B39" s="296" t="s">
        <v>91</v>
      </c>
      <c r="C39" s="259" t="s">
        <v>20</v>
      </c>
      <c r="D39" s="259" t="s">
        <v>20</v>
      </c>
      <c r="E39" s="259" t="s">
        <v>20</v>
      </c>
      <c r="F39" s="259" t="s">
        <v>20</v>
      </c>
      <c r="G39" s="259"/>
      <c r="H39" s="259">
        <v>7350</v>
      </c>
      <c r="I39" s="259">
        <v>7350</v>
      </c>
      <c r="J39" s="259">
        <v>7350</v>
      </c>
      <c r="K39" s="294">
        <f>SUM(H39:J39)</f>
        <v>22050</v>
      </c>
      <c r="L39" s="259" t="s">
        <v>20</v>
      </c>
      <c r="M39" s="223"/>
      <c r="N39" s="223"/>
      <c r="O39" s="223"/>
    </row>
    <row r="40" spans="1:15" ht="61.5" customHeight="1" thickBot="1" x14ac:dyDescent="0.3">
      <c r="A40" s="278" t="s">
        <v>92</v>
      </c>
      <c r="B40" s="297" t="s">
        <v>115</v>
      </c>
      <c r="C40" s="257" t="s">
        <v>20</v>
      </c>
      <c r="D40" s="257" t="s">
        <v>20</v>
      </c>
      <c r="E40" s="257" t="s">
        <v>20</v>
      </c>
      <c r="F40" s="257" t="s">
        <v>20</v>
      </c>
      <c r="G40" s="257"/>
      <c r="H40" s="257">
        <v>0</v>
      </c>
      <c r="I40" s="257">
        <v>70000</v>
      </c>
      <c r="J40" s="257">
        <v>0</v>
      </c>
      <c r="K40" s="277">
        <f>SUM(H40:J40)</f>
        <v>70000</v>
      </c>
      <c r="L40" s="298" t="s">
        <v>20</v>
      </c>
      <c r="M40" s="223"/>
      <c r="N40" s="223"/>
      <c r="O40" s="223"/>
    </row>
    <row r="41" spans="1:15" ht="47.25" customHeight="1" x14ac:dyDescent="0.25">
      <c r="A41" s="299" t="s">
        <v>93</v>
      </c>
      <c r="B41" s="300" t="s">
        <v>94</v>
      </c>
      <c r="C41" s="301" t="s">
        <v>20</v>
      </c>
      <c r="D41" s="301" t="s">
        <v>20</v>
      </c>
      <c r="E41" s="301" t="s">
        <v>20</v>
      </c>
      <c r="F41" s="301" t="s">
        <v>20</v>
      </c>
      <c r="G41" s="301"/>
      <c r="H41" s="301">
        <f>H42+H43+H44</f>
        <v>0</v>
      </c>
      <c r="I41" s="301">
        <f>I42+I43+I44</f>
        <v>0</v>
      </c>
      <c r="J41" s="301">
        <f>J42+J43+J44</f>
        <v>282060.08999999997</v>
      </c>
      <c r="K41" s="301">
        <f>K42+K43+K44</f>
        <v>282060.08999999997</v>
      </c>
      <c r="L41" s="302" t="s">
        <v>20</v>
      </c>
      <c r="M41" s="223"/>
      <c r="N41" s="223"/>
      <c r="O41" s="223"/>
    </row>
    <row r="42" spans="1:15" x14ac:dyDescent="0.25">
      <c r="A42" s="236" t="s">
        <v>95</v>
      </c>
      <c r="B42" s="237" t="s">
        <v>96</v>
      </c>
      <c r="C42" s="238" t="s">
        <v>20</v>
      </c>
      <c r="D42" s="238" t="s">
        <v>20</v>
      </c>
      <c r="E42" s="238" t="s">
        <v>20</v>
      </c>
      <c r="F42" s="238" t="s">
        <v>20</v>
      </c>
      <c r="G42" s="238"/>
      <c r="H42" s="238">
        <v>0</v>
      </c>
      <c r="I42" s="238">
        <v>0</v>
      </c>
      <c r="J42" s="238">
        <v>4135.5200000000004</v>
      </c>
      <c r="K42" s="269">
        <f>H42+I42+J42</f>
        <v>4135.5200000000004</v>
      </c>
      <c r="L42" s="303" t="s">
        <v>20</v>
      </c>
      <c r="M42" s="223"/>
      <c r="N42" s="223"/>
      <c r="O42" s="223"/>
    </row>
    <row r="43" spans="1:15" x14ac:dyDescent="0.25">
      <c r="A43" s="236" t="s">
        <v>97</v>
      </c>
      <c r="B43" s="237" t="s">
        <v>98</v>
      </c>
      <c r="C43" s="238" t="s">
        <v>20</v>
      </c>
      <c r="D43" s="238" t="s">
        <v>20</v>
      </c>
      <c r="E43" s="238" t="s">
        <v>20</v>
      </c>
      <c r="F43" s="238" t="s">
        <v>20</v>
      </c>
      <c r="G43" s="238"/>
      <c r="H43" s="238">
        <v>0</v>
      </c>
      <c r="I43" s="238">
        <v>0</v>
      </c>
      <c r="J43" s="238">
        <v>149113.60999999999</v>
      </c>
      <c r="K43" s="269">
        <f>H43+I43+J43</f>
        <v>149113.60999999999</v>
      </c>
      <c r="L43" s="303" t="s">
        <v>20</v>
      </c>
      <c r="M43" s="223"/>
      <c r="N43" s="223"/>
      <c r="O43" s="223"/>
    </row>
    <row r="44" spans="1:15" ht="51.75" customHeight="1" thickBot="1" x14ac:dyDescent="0.3">
      <c r="A44" s="290" t="s">
        <v>99</v>
      </c>
      <c r="B44" s="270" t="s">
        <v>100</v>
      </c>
      <c r="C44" s="271" t="s">
        <v>20</v>
      </c>
      <c r="D44" s="271" t="s">
        <v>20</v>
      </c>
      <c r="E44" s="271" t="s">
        <v>20</v>
      </c>
      <c r="F44" s="271" t="s">
        <v>20</v>
      </c>
      <c r="G44" s="271"/>
      <c r="H44" s="271">
        <v>0</v>
      </c>
      <c r="I44" s="271">
        <v>0</v>
      </c>
      <c r="J44" s="271">
        <v>128810.96</v>
      </c>
      <c r="K44" s="272">
        <f>H44+I44+J44</f>
        <v>128810.96</v>
      </c>
      <c r="L44" s="304" t="s">
        <v>20</v>
      </c>
      <c r="M44" s="223"/>
      <c r="N44" s="223"/>
      <c r="O44" s="223"/>
    </row>
    <row r="45" spans="1:15" ht="30.75" customHeight="1" x14ac:dyDescent="0.25">
      <c r="A45" s="292" t="s">
        <v>101</v>
      </c>
      <c r="B45" s="305" t="s">
        <v>102</v>
      </c>
      <c r="C45" s="263" t="s">
        <v>20</v>
      </c>
      <c r="D45" s="263" t="s">
        <v>20</v>
      </c>
      <c r="E45" s="263" t="s">
        <v>20</v>
      </c>
      <c r="F45" s="263" t="s">
        <v>20</v>
      </c>
      <c r="G45" s="263"/>
      <c r="H45" s="263">
        <v>0</v>
      </c>
      <c r="I45" s="263">
        <v>0</v>
      </c>
      <c r="J45" s="263">
        <v>0</v>
      </c>
      <c r="K45" s="264">
        <f>I45+J45</f>
        <v>0</v>
      </c>
      <c r="L45" s="306" t="s">
        <v>20</v>
      </c>
      <c r="M45" s="223"/>
      <c r="N45" s="223"/>
      <c r="O45" s="223"/>
    </row>
    <row r="46" spans="1:15" ht="37.5" customHeight="1" x14ac:dyDescent="0.25">
      <c r="A46" s="236" t="s">
        <v>103</v>
      </c>
      <c r="B46" s="307" t="s">
        <v>104</v>
      </c>
      <c r="C46" s="269" t="s">
        <v>20</v>
      </c>
      <c r="D46" s="269" t="s">
        <v>20</v>
      </c>
      <c r="E46" s="269" t="s">
        <v>20</v>
      </c>
      <c r="F46" s="269" t="s">
        <v>20</v>
      </c>
      <c r="G46" s="269"/>
      <c r="H46" s="269">
        <v>0</v>
      </c>
      <c r="I46" s="269">
        <v>0</v>
      </c>
      <c r="J46" s="269">
        <v>52536</v>
      </c>
      <c r="K46" s="308">
        <f>H46+I46+J46</f>
        <v>52536</v>
      </c>
      <c r="L46" s="238" t="s">
        <v>20</v>
      </c>
      <c r="M46" s="223"/>
      <c r="N46" s="223"/>
      <c r="O46" s="223"/>
    </row>
    <row r="47" spans="1:15" x14ac:dyDescent="0.25">
      <c r="A47" s="236" t="s">
        <v>105</v>
      </c>
      <c r="B47" s="309" t="s">
        <v>106</v>
      </c>
      <c r="C47" s="294" t="s">
        <v>20</v>
      </c>
      <c r="D47" s="294" t="s">
        <v>20</v>
      </c>
      <c r="E47" s="294" t="s">
        <v>20</v>
      </c>
      <c r="F47" s="294" t="s">
        <v>20</v>
      </c>
      <c r="G47" s="294"/>
      <c r="H47" s="294">
        <v>0</v>
      </c>
      <c r="I47" s="294">
        <v>0</v>
      </c>
      <c r="J47" s="294">
        <v>12187.65</v>
      </c>
      <c r="K47" s="310">
        <f>SUM(H47:J47)</f>
        <v>12187.65</v>
      </c>
      <c r="L47" s="294" t="s">
        <v>20</v>
      </c>
      <c r="M47" s="223"/>
      <c r="N47" s="223"/>
      <c r="O47" s="223"/>
    </row>
    <row r="48" spans="1:15" ht="45.75" customHeight="1" x14ac:dyDescent="0.25">
      <c r="A48" s="236" t="s">
        <v>107</v>
      </c>
      <c r="B48" s="296" t="s">
        <v>108</v>
      </c>
      <c r="C48" s="259" t="s">
        <v>20</v>
      </c>
      <c r="D48" s="259" t="s">
        <v>20</v>
      </c>
      <c r="E48" s="259" t="s">
        <v>20</v>
      </c>
      <c r="F48" s="259" t="s">
        <v>20</v>
      </c>
      <c r="G48" s="259"/>
      <c r="H48" s="259">
        <v>7300</v>
      </c>
      <c r="I48" s="259">
        <v>0</v>
      </c>
      <c r="J48" s="259">
        <v>9210</v>
      </c>
      <c r="K48" s="310">
        <f>SUM(H48:J48)</f>
        <v>16510</v>
      </c>
      <c r="L48" s="259" t="s">
        <v>20</v>
      </c>
      <c r="M48" s="223"/>
      <c r="N48" s="223"/>
      <c r="O48" s="223"/>
    </row>
    <row r="49" spans="1:15" ht="26.25" customHeight="1" x14ac:dyDescent="0.25">
      <c r="A49" s="236" t="s">
        <v>109</v>
      </c>
      <c r="B49" s="296" t="s">
        <v>110</v>
      </c>
      <c r="C49" s="259" t="s">
        <v>20</v>
      </c>
      <c r="D49" s="259" t="s">
        <v>20</v>
      </c>
      <c r="E49" s="259" t="s">
        <v>20</v>
      </c>
      <c r="F49" s="259" t="s">
        <v>20</v>
      </c>
      <c r="G49" s="259"/>
      <c r="H49" s="259">
        <v>0</v>
      </c>
      <c r="I49" s="259">
        <v>0</v>
      </c>
      <c r="J49" s="259">
        <v>0</v>
      </c>
      <c r="K49" s="310">
        <f>H49</f>
        <v>0</v>
      </c>
      <c r="L49" s="259" t="s">
        <v>20</v>
      </c>
      <c r="M49" s="223"/>
      <c r="N49" s="223"/>
      <c r="O49" s="223"/>
    </row>
    <row r="50" spans="1:15" ht="42.75" customHeight="1" x14ac:dyDescent="0.25">
      <c r="A50" s="236" t="s">
        <v>111</v>
      </c>
      <c r="B50" s="296" t="s">
        <v>112</v>
      </c>
      <c r="C50" s="259" t="s">
        <v>20</v>
      </c>
      <c r="D50" s="259" t="s">
        <v>20</v>
      </c>
      <c r="E50" s="259" t="s">
        <v>20</v>
      </c>
      <c r="F50" s="259" t="s">
        <v>20</v>
      </c>
      <c r="G50" s="259"/>
      <c r="H50" s="259">
        <v>0</v>
      </c>
      <c r="I50" s="259">
        <v>2933.42</v>
      </c>
      <c r="J50" s="259">
        <v>794.5</v>
      </c>
      <c r="K50" s="310">
        <f t="shared" ref="K50" si="10">SUM(H50:J50)</f>
        <v>3727.92</v>
      </c>
      <c r="L50" s="259" t="s">
        <v>20</v>
      </c>
      <c r="M50" s="223"/>
      <c r="N50" s="223"/>
      <c r="O50" s="223"/>
    </row>
    <row r="51" spans="1:15" ht="15.75" thickBot="1" x14ac:dyDescent="0.3">
      <c r="A51" s="290" t="s">
        <v>113</v>
      </c>
      <c r="B51" s="295" t="s">
        <v>114</v>
      </c>
      <c r="C51" s="259" t="s">
        <v>20</v>
      </c>
      <c r="D51" s="259" t="s">
        <v>20</v>
      </c>
      <c r="E51" s="259" t="s">
        <v>20</v>
      </c>
      <c r="F51" s="259" t="s">
        <v>20</v>
      </c>
      <c r="G51" s="259"/>
      <c r="H51" s="259">
        <v>240</v>
      </c>
      <c r="I51" s="259">
        <v>334.19</v>
      </c>
      <c r="J51" s="259">
        <v>209.17</v>
      </c>
      <c r="K51" s="310">
        <f>SUM(H51:J51)</f>
        <v>783.36</v>
      </c>
      <c r="L51" s="298" t="s">
        <v>20</v>
      </c>
      <c r="M51" s="223"/>
      <c r="N51" s="223"/>
      <c r="O51" s="223"/>
    </row>
    <row r="52" spans="1:15" ht="15.75" thickBot="1" x14ac:dyDescent="0.3">
      <c r="A52" s="311"/>
      <c r="B52" s="312" t="s">
        <v>190</v>
      </c>
      <c r="C52" s="313">
        <f>C12+C13</f>
        <v>2051311.07</v>
      </c>
      <c r="D52" s="313">
        <f>D12+D13</f>
        <v>1476286.25</v>
      </c>
      <c r="E52" s="313">
        <f>E12+E13</f>
        <v>1350660.68</v>
      </c>
      <c r="F52" s="313">
        <f>F12+F13</f>
        <v>4878258</v>
      </c>
      <c r="G52" s="313">
        <f>G12+G13</f>
        <v>11773969.939999999</v>
      </c>
      <c r="H52" s="313">
        <f>H12+H14</f>
        <v>1982132.9700000002</v>
      </c>
      <c r="I52" s="313">
        <f>I12+I14</f>
        <v>1673466.94</v>
      </c>
      <c r="J52" s="313">
        <f>J12+J14</f>
        <v>1428687.71</v>
      </c>
      <c r="K52" s="313">
        <f>K12+K14</f>
        <v>5153333.62</v>
      </c>
      <c r="L52" s="313">
        <f>F52-K52</f>
        <v>-275075.62000000011</v>
      </c>
      <c r="M52" s="313">
        <f>M12+M14</f>
        <v>11952927.48</v>
      </c>
      <c r="N52" s="313">
        <f>G52-M52</f>
        <v>-178957.54000000097</v>
      </c>
      <c r="O52" s="223"/>
    </row>
    <row r="53" spans="1:15" x14ac:dyDescent="0.25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x14ac:dyDescent="0.2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</row>
    <row r="55" spans="1:15" x14ac:dyDescent="0.25">
      <c r="A55" s="223"/>
      <c r="B55" s="223" t="s">
        <v>116</v>
      </c>
      <c r="C55" s="223" t="s">
        <v>117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</row>
    <row r="56" spans="1:15" x14ac:dyDescent="0.25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</row>
    <row r="57" spans="1:15" x14ac:dyDescent="0.25">
      <c r="A57" s="223"/>
      <c r="B57" s="223" t="s">
        <v>166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</row>
    <row r="58" spans="1:15" x14ac:dyDescent="0.25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</row>
    <row r="59" spans="1:15" x14ac:dyDescent="0.25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</row>
    <row r="60" spans="1:15" x14ac:dyDescent="0.25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</row>
    <row r="61" spans="1:15" x14ac:dyDescent="0.25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</row>
  </sheetData>
  <mergeCells count="7">
    <mergeCell ref="N2:N3"/>
    <mergeCell ref="B1:L1"/>
    <mergeCell ref="A2:A3"/>
    <mergeCell ref="B2:B3"/>
    <mergeCell ref="C2:F2"/>
    <mergeCell ref="H2:K2"/>
    <mergeCell ref="L2:L3"/>
  </mergeCells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9" workbookViewId="0">
      <selection activeCell="G56" sqref="G56"/>
    </sheetView>
  </sheetViews>
  <sheetFormatPr defaultRowHeight="15" x14ac:dyDescent="0.25"/>
  <cols>
    <col min="1" max="1" width="7.28515625" customWidth="1"/>
    <col min="2" max="2" width="28.85546875" customWidth="1"/>
    <col min="3" max="3" width="12.42578125" customWidth="1"/>
    <col min="4" max="4" width="13.42578125" customWidth="1"/>
    <col min="5" max="5" width="13.140625" customWidth="1"/>
    <col min="6" max="6" width="12.42578125" customWidth="1"/>
    <col min="7" max="7" width="11.28515625" customWidth="1"/>
    <col min="8" max="9" width="11.140625" customWidth="1"/>
    <col min="10" max="10" width="12.140625" customWidth="1"/>
    <col min="11" max="11" width="11.140625" customWidth="1"/>
  </cols>
  <sheetData>
    <row r="1" spans="1:11" ht="40.5" customHeight="1" x14ac:dyDescent="0.3">
      <c r="B1" s="150" t="s">
        <v>138</v>
      </c>
      <c r="C1" s="151"/>
      <c r="D1" s="151"/>
      <c r="E1" s="151"/>
      <c r="F1" s="151"/>
      <c r="G1" s="151"/>
      <c r="H1" s="151"/>
      <c r="I1" s="151"/>
      <c r="J1" s="151"/>
      <c r="K1" s="151"/>
    </row>
    <row r="2" spans="1:11" x14ac:dyDescent="0.25">
      <c r="A2" s="152" t="s">
        <v>21</v>
      </c>
      <c r="B2" s="153" t="s">
        <v>22</v>
      </c>
      <c r="C2" s="155" t="s">
        <v>23</v>
      </c>
      <c r="D2" s="155"/>
      <c r="E2" s="155"/>
      <c r="F2" s="155"/>
      <c r="G2" s="155" t="s">
        <v>24</v>
      </c>
      <c r="H2" s="155"/>
      <c r="I2" s="155"/>
      <c r="J2" s="155"/>
      <c r="K2" s="148" t="s">
        <v>25</v>
      </c>
    </row>
    <row r="3" spans="1:11" ht="45" x14ac:dyDescent="0.25">
      <c r="A3" s="152"/>
      <c r="B3" s="154"/>
      <c r="C3" s="40" t="s">
        <v>139</v>
      </c>
      <c r="D3" s="40" t="s">
        <v>140</v>
      </c>
      <c r="E3" s="40" t="s">
        <v>141</v>
      </c>
      <c r="F3" s="41" t="s">
        <v>133</v>
      </c>
      <c r="G3" s="40" t="s">
        <v>139</v>
      </c>
      <c r="H3" s="40" t="s">
        <v>140</v>
      </c>
      <c r="I3" s="40" t="s">
        <v>141</v>
      </c>
      <c r="J3" s="41" t="s">
        <v>142</v>
      </c>
      <c r="K3" s="149"/>
    </row>
    <row r="4" spans="1:11" x14ac:dyDescent="0.25">
      <c r="A4" s="42" t="s">
        <v>26</v>
      </c>
      <c r="B4" s="43" t="s">
        <v>27</v>
      </c>
      <c r="C4" s="5">
        <v>136821.57999999999</v>
      </c>
      <c r="D4" s="5">
        <v>131698.32</v>
      </c>
      <c r="E4" s="5">
        <v>135632.85999999999</v>
      </c>
      <c r="F4" s="5">
        <f>SUM(C4:E4)</f>
        <v>404152.76</v>
      </c>
      <c r="G4" s="5">
        <v>121483.95</v>
      </c>
      <c r="H4" s="5">
        <v>116920.58</v>
      </c>
      <c r="I4" s="5">
        <v>157898.29999999999</v>
      </c>
      <c r="J4" s="5">
        <f>SUM(G4:I4)</f>
        <v>396302.82999999996</v>
      </c>
      <c r="K4" s="44">
        <f>F4-J4</f>
        <v>7849.9300000000512</v>
      </c>
    </row>
    <row r="5" spans="1:11" x14ac:dyDescent="0.25">
      <c r="A5" s="42" t="s">
        <v>28</v>
      </c>
      <c r="B5" s="43" t="s">
        <v>29</v>
      </c>
      <c r="C5" s="5">
        <v>134366.09</v>
      </c>
      <c r="D5" s="5">
        <v>125336.17</v>
      </c>
      <c r="E5" s="5">
        <v>125674.07</v>
      </c>
      <c r="F5" s="5">
        <f>C5+D5+E5</f>
        <v>385376.33</v>
      </c>
      <c r="G5" s="5">
        <v>134371.46</v>
      </c>
      <c r="H5" s="5">
        <v>133332.92000000001</v>
      </c>
      <c r="I5" s="5">
        <v>125679.1</v>
      </c>
      <c r="J5" s="5">
        <f>G5+H5+I5</f>
        <v>393383.48</v>
      </c>
      <c r="K5" s="44">
        <f>F5-J5</f>
        <v>-8007.1499999999651</v>
      </c>
    </row>
    <row r="6" spans="1:11" x14ac:dyDescent="0.25">
      <c r="A6" s="42" t="s">
        <v>30</v>
      </c>
      <c r="B6" s="43" t="s">
        <v>31</v>
      </c>
      <c r="C6" s="5">
        <v>1508476.51</v>
      </c>
      <c r="D6" s="5">
        <v>956485.74</v>
      </c>
      <c r="E6" s="5">
        <v>821192.39</v>
      </c>
      <c r="F6" s="5">
        <f t="shared" ref="F6:F11" si="0">SUM(C6:E6)</f>
        <v>3286154.64</v>
      </c>
      <c r="G6" s="5">
        <v>1508478.39</v>
      </c>
      <c r="H6" s="5">
        <v>1173692.95</v>
      </c>
      <c r="I6" s="5">
        <v>817810.29</v>
      </c>
      <c r="J6" s="5">
        <f t="shared" ref="J6:J11" si="1">SUM(G6:I6)</f>
        <v>3499981.63</v>
      </c>
      <c r="K6" s="44">
        <f t="shared" ref="K6:K11" si="2">F6-J6</f>
        <v>-213826.98999999976</v>
      </c>
    </row>
    <row r="7" spans="1:11" x14ac:dyDescent="0.25">
      <c r="A7" s="42" t="s">
        <v>32</v>
      </c>
      <c r="B7" s="43" t="s">
        <v>33</v>
      </c>
      <c r="C7" s="5">
        <v>188921.38</v>
      </c>
      <c r="D7" s="5">
        <v>176553.17</v>
      </c>
      <c r="E7" s="5">
        <v>205262.01</v>
      </c>
      <c r="F7" s="5">
        <f t="shared" si="0"/>
        <v>570736.56000000006</v>
      </c>
      <c r="G7" s="5">
        <v>201428.48000000001</v>
      </c>
      <c r="H7" s="5">
        <v>189809.8</v>
      </c>
      <c r="I7" s="5">
        <v>157247.32</v>
      </c>
      <c r="J7" s="5">
        <f t="shared" si="1"/>
        <v>548485.60000000009</v>
      </c>
      <c r="K7" s="5">
        <f t="shared" si="2"/>
        <v>22250.959999999963</v>
      </c>
    </row>
    <row r="8" spans="1:11" x14ac:dyDescent="0.25">
      <c r="A8" s="42" t="s">
        <v>34</v>
      </c>
      <c r="B8" s="43" t="s">
        <v>35</v>
      </c>
      <c r="C8" s="5">
        <v>15177.74</v>
      </c>
      <c r="D8" s="5">
        <v>15177.68</v>
      </c>
      <c r="E8" s="5">
        <v>15177.74</v>
      </c>
      <c r="F8" s="5">
        <f t="shared" si="0"/>
        <v>45533.159999999996</v>
      </c>
      <c r="G8" s="5">
        <v>12791.52</v>
      </c>
      <c r="H8" s="5">
        <v>12791.52</v>
      </c>
      <c r="I8" s="5">
        <v>11034</v>
      </c>
      <c r="J8" s="5">
        <f t="shared" si="1"/>
        <v>36617.040000000001</v>
      </c>
      <c r="K8" s="44">
        <f t="shared" si="2"/>
        <v>8916.1199999999953</v>
      </c>
    </row>
    <row r="9" spans="1:11" x14ac:dyDescent="0.25">
      <c r="A9" s="42" t="s">
        <v>36</v>
      </c>
      <c r="B9" s="43" t="s">
        <v>37</v>
      </c>
      <c r="C9" s="5">
        <v>81985.600000000006</v>
      </c>
      <c r="D9" s="5">
        <v>81985.600000000006</v>
      </c>
      <c r="E9" s="5">
        <v>81985.600000000006</v>
      </c>
      <c r="F9" s="5">
        <f>E9+D9+C9</f>
        <v>245956.80000000002</v>
      </c>
      <c r="G9" s="5">
        <v>81985.600000000006</v>
      </c>
      <c r="H9" s="5">
        <v>81985.600000000006</v>
      </c>
      <c r="I9" s="5">
        <v>81985.600000000006</v>
      </c>
      <c r="J9" s="5">
        <f t="shared" si="1"/>
        <v>245956.80000000002</v>
      </c>
      <c r="K9" s="44">
        <f t="shared" si="2"/>
        <v>0</v>
      </c>
    </row>
    <row r="10" spans="1:11" x14ac:dyDescent="0.25">
      <c r="A10" s="42" t="s">
        <v>38</v>
      </c>
      <c r="B10" s="43" t="s">
        <v>39</v>
      </c>
      <c r="C10" s="5">
        <v>18265.3</v>
      </c>
      <c r="D10" s="5">
        <v>18265.3</v>
      </c>
      <c r="E10" s="5">
        <v>18265.3</v>
      </c>
      <c r="F10" s="5">
        <f t="shared" si="0"/>
        <v>54795.899999999994</v>
      </c>
      <c r="G10" s="5">
        <v>18900</v>
      </c>
      <c r="H10" s="5">
        <v>18900</v>
      </c>
      <c r="I10" s="5">
        <v>18900</v>
      </c>
      <c r="J10" s="5">
        <f t="shared" si="1"/>
        <v>56700</v>
      </c>
      <c r="K10" s="44">
        <f t="shared" si="2"/>
        <v>-1904.1000000000058</v>
      </c>
    </row>
    <row r="11" spans="1:11" x14ac:dyDescent="0.25">
      <c r="A11" s="42" t="s">
        <v>40</v>
      </c>
      <c r="B11" s="43" t="s">
        <v>41</v>
      </c>
      <c r="C11" s="5">
        <v>41311.61</v>
      </c>
      <c r="D11" s="5">
        <v>34112.050000000003</v>
      </c>
      <c r="E11" s="5">
        <v>44233.57</v>
      </c>
      <c r="F11" s="5">
        <f t="shared" si="0"/>
        <v>119657.23000000001</v>
      </c>
      <c r="G11" s="5">
        <v>43200</v>
      </c>
      <c r="H11" s="5">
        <v>43200</v>
      </c>
      <c r="I11" s="5">
        <v>43200</v>
      </c>
      <c r="J11" s="5">
        <f t="shared" si="1"/>
        <v>129600</v>
      </c>
      <c r="K11" s="5">
        <f t="shared" si="2"/>
        <v>-9942.7699999999895</v>
      </c>
    </row>
    <row r="12" spans="1:11" x14ac:dyDescent="0.25">
      <c r="A12" s="42" t="s">
        <v>42</v>
      </c>
      <c r="B12" s="45" t="s">
        <v>43</v>
      </c>
      <c r="C12" s="46">
        <f t="shared" ref="C12:K12" si="3">SUM(C4:C11)</f>
        <v>2125325.81</v>
      </c>
      <c r="D12" s="46">
        <f t="shared" si="3"/>
        <v>1539614.03</v>
      </c>
      <c r="E12" s="46">
        <f t="shared" si="3"/>
        <v>1447423.5400000003</v>
      </c>
      <c r="F12" s="46">
        <f t="shared" si="3"/>
        <v>5112363.3800000018</v>
      </c>
      <c r="G12" s="47">
        <f t="shared" si="3"/>
        <v>2122639.4</v>
      </c>
      <c r="H12" s="47">
        <f t="shared" si="3"/>
        <v>1770633.37</v>
      </c>
      <c r="I12" s="47">
        <f t="shared" si="3"/>
        <v>1413754.61</v>
      </c>
      <c r="J12" s="47">
        <f t="shared" si="3"/>
        <v>5307027.379999999</v>
      </c>
      <c r="K12" s="47">
        <f t="shared" si="3"/>
        <v>-194663.99999999971</v>
      </c>
    </row>
    <row r="13" spans="1:11" ht="15.75" thickBot="1" x14ac:dyDescent="0.3">
      <c r="A13" s="42" t="s">
        <v>44</v>
      </c>
      <c r="B13" s="48" t="s">
        <v>45</v>
      </c>
      <c r="C13" s="49">
        <v>644534.93000000005</v>
      </c>
      <c r="D13" s="39">
        <v>493173.57</v>
      </c>
      <c r="E13" s="39">
        <v>645640.06000000006</v>
      </c>
      <c r="F13" s="50">
        <f>SUM(C13:E13)</f>
        <v>1783348.56</v>
      </c>
      <c r="G13" s="51" t="s">
        <v>20</v>
      </c>
      <c r="H13" s="32" t="s">
        <v>20</v>
      </c>
      <c r="I13" s="32" t="s">
        <v>20</v>
      </c>
      <c r="J13" s="33" t="s">
        <v>20</v>
      </c>
      <c r="K13" s="10" t="s">
        <v>20</v>
      </c>
    </row>
    <row r="14" spans="1:11" ht="30.75" thickBot="1" x14ac:dyDescent="0.3">
      <c r="A14" s="52">
        <v>2</v>
      </c>
      <c r="B14" s="53" t="s">
        <v>46</v>
      </c>
      <c r="C14" s="54" t="s">
        <v>20</v>
      </c>
      <c r="D14" s="54" t="s">
        <v>20</v>
      </c>
      <c r="E14" s="54" t="s">
        <v>20</v>
      </c>
      <c r="F14" s="55" t="s">
        <v>20</v>
      </c>
      <c r="G14" s="56">
        <f>G15+G21+G22+G34+G35+G36+G37+G38+G39+G40+G41+G47+G49+G50+G51</f>
        <v>495885.75</v>
      </c>
      <c r="H14" s="56">
        <f>H15+H21+H22+H41+H34+H35+H36+H37+H38+H39+H40+H45+H46+H47+H48+H50+H51</f>
        <v>568240.30000000005</v>
      </c>
      <c r="I14" s="56">
        <f>I15+I21+I22+I34+I35+I36+I37+I38+I39+I40+I41+I45+I47+I50+I51</f>
        <v>426991.43</v>
      </c>
      <c r="J14" s="56">
        <f>J15+J21+J22+J34+J35+J36+J37+J38+J39+J40+J41+J45+J46+J47+J48+J49+J50+J51</f>
        <v>1492566.4800000002</v>
      </c>
      <c r="K14" s="57">
        <f>F13-J14</f>
        <v>290782.07999999984</v>
      </c>
    </row>
    <row r="15" spans="1:11" ht="30.75" thickBot="1" x14ac:dyDescent="0.3">
      <c r="A15" s="42" t="s">
        <v>47</v>
      </c>
      <c r="B15" s="58" t="s">
        <v>48</v>
      </c>
      <c r="C15" s="59" t="s">
        <v>20</v>
      </c>
      <c r="D15" s="59" t="s">
        <v>20</v>
      </c>
      <c r="E15" s="59" t="s">
        <v>20</v>
      </c>
      <c r="F15" s="59" t="s">
        <v>20</v>
      </c>
      <c r="G15" s="60">
        <f>G16+G17+G18+G19+G20</f>
        <v>122445</v>
      </c>
      <c r="H15" s="60">
        <f t="shared" ref="H15:I15" si="4">H16+H17+H18+H19+H20</f>
        <v>69483</v>
      </c>
      <c r="I15" s="60">
        <f t="shared" si="4"/>
        <v>69483</v>
      </c>
      <c r="J15" s="60">
        <f>SUM(G15:I15)</f>
        <v>261411</v>
      </c>
      <c r="K15" s="61" t="s">
        <v>20</v>
      </c>
    </row>
    <row r="16" spans="1:11" ht="15.75" thickBot="1" x14ac:dyDescent="0.3">
      <c r="A16" s="42" t="s">
        <v>49</v>
      </c>
      <c r="B16" s="62" t="s">
        <v>50</v>
      </c>
      <c r="C16" s="63" t="s">
        <v>20</v>
      </c>
      <c r="D16" s="63" t="s">
        <v>20</v>
      </c>
      <c r="E16" s="63" t="s">
        <v>20</v>
      </c>
      <c r="F16" s="63" t="s">
        <v>20</v>
      </c>
      <c r="G16" s="63">
        <v>34483</v>
      </c>
      <c r="H16" s="63">
        <v>34483</v>
      </c>
      <c r="I16" s="63">
        <v>34483</v>
      </c>
      <c r="J16" s="63">
        <f>SUM(G16:I16)</f>
        <v>103449</v>
      </c>
      <c r="K16" s="63" t="s">
        <v>20</v>
      </c>
    </row>
    <row r="17" spans="1:11" ht="15.75" thickBot="1" x14ac:dyDescent="0.3">
      <c r="A17" s="42" t="s">
        <v>51</v>
      </c>
      <c r="B17" s="64" t="s">
        <v>52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0</v>
      </c>
      <c r="H17" s="5">
        <v>0</v>
      </c>
      <c r="I17" s="5">
        <v>0</v>
      </c>
      <c r="J17" s="63">
        <f t="shared" ref="J17:J51" si="5">SUM(G17:I17)</f>
        <v>0</v>
      </c>
      <c r="K17" s="5"/>
    </row>
    <row r="18" spans="1:11" ht="15.75" thickBot="1" x14ac:dyDescent="0.3">
      <c r="A18" s="42" t="s">
        <v>53</v>
      </c>
      <c r="B18" s="64" t="s">
        <v>54</v>
      </c>
      <c r="C18" s="5" t="s">
        <v>20</v>
      </c>
      <c r="D18" s="5" t="s">
        <v>20</v>
      </c>
      <c r="E18" s="5" t="s">
        <v>20</v>
      </c>
      <c r="F18" s="5" t="s">
        <v>20</v>
      </c>
      <c r="G18" s="5">
        <v>0</v>
      </c>
      <c r="H18" s="5">
        <v>0</v>
      </c>
      <c r="I18" s="5">
        <v>0</v>
      </c>
      <c r="J18" s="63">
        <f t="shared" si="5"/>
        <v>0</v>
      </c>
      <c r="K18" s="5" t="s">
        <v>20</v>
      </c>
    </row>
    <row r="19" spans="1:11" ht="30.75" thickBot="1" x14ac:dyDescent="0.3">
      <c r="A19" s="42" t="s">
        <v>55</v>
      </c>
      <c r="B19" s="64" t="s">
        <v>56</v>
      </c>
      <c r="C19" s="5"/>
      <c r="D19" s="5"/>
      <c r="E19" s="5"/>
      <c r="F19" s="5"/>
      <c r="G19" s="5">
        <v>35000</v>
      </c>
      <c r="H19" s="5">
        <v>35000</v>
      </c>
      <c r="I19" s="5">
        <v>35000</v>
      </c>
      <c r="J19" s="63">
        <f t="shared" si="5"/>
        <v>105000</v>
      </c>
      <c r="K19" s="5" t="s">
        <v>20</v>
      </c>
    </row>
    <row r="20" spans="1:11" ht="75.75" thickBot="1" x14ac:dyDescent="0.3">
      <c r="A20" s="42" t="s">
        <v>57</v>
      </c>
      <c r="B20" s="114" t="s">
        <v>143</v>
      </c>
      <c r="C20" s="67" t="s">
        <v>20</v>
      </c>
      <c r="D20" s="67" t="s">
        <v>20</v>
      </c>
      <c r="E20" s="67" t="s">
        <v>20</v>
      </c>
      <c r="F20" s="67" t="s">
        <v>20</v>
      </c>
      <c r="G20" s="67">
        <v>52962</v>
      </c>
      <c r="H20" s="67">
        <v>0</v>
      </c>
      <c r="I20" s="67">
        <v>0</v>
      </c>
      <c r="J20" s="63">
        <f t="shared" si="5"/>
        <v>52962</v>
      </c>
      <c r="K20" s="67" t="s">
        <v>20</v>
      </c>
    </row>
    <row r="21" spans="1:11" ht="63.75" customHeight="1" thickBot="1" x14ac:dyDescent="0.3">
      <c r="A21" s="42" t="s">
        <v>59</v>
      </c>
      <c r="B21" s="68" t="s">
        <v>61</v>
      </c>
      <c r="C21" s="69" t="s">
        <v>20</v>
      </c>
      <c r="D21" s="69" t="s">
        <v>20</v>
      </c>
      <c r="E21" s="69" t="s">
        <v>20</v>
      </c>
      <c r="F21" s="69" t="s">
        <v>20</v>
      </c>
      <c r="G21" s="69">
        <v>24733.89</v>
      </c>
      <c r="H21" s="69">
        <v>14035.57</v>
      </c>
      <c r="I21" s="69">
        <v>14035.77</v>
      </c>
      <c r="J21" s="63">
        <f t="shared" si="5"/>
        <v>52805.229999999996</v>
      </c>
      <c r="K21" s="70" t="s">
        <v>20</v>
      </c>
    </row>
    <row r="22" spans="1:11" ht="31.5" customHeight="1" thickBot="1" x14ac:dyDescent="0.3">
      <c r="A22" s="42" t="s">
        <v>60</v>
      </c>
      <c r="B22" s="72" t="s">
        <v>63</v>
      </c>
      <c r="C22" s="73" t="s">
        <v>20</v>
      </c>
      <c r="D22" s="73" t="s">
        <v>20</v>
      </c>
      <c r="E22" s="73" t="s">
        <v>20</v>
      </c>
      <c r="F22" s="73" t="s">
        <v>20</v>
      </c>
      <c r="G22" s="60">
        <f>G23+G24+G25+G26+G27+G28+G30+G31+G32+G29+G33</f>
        <v>252156.00000000003</v>
      </c>
      <c r="H22" s="60">
        <f t="shared" ref="H22:I22" si="6">H23+H24+H25+H26+H27+H28+H30+H31+H32+H29+H33</f>
        <v>395156</v>
      </c>
      <c r="I22" s="60">
        <f t="shared" si="6"/>
        <v>240132</v>
      </c>
      <c r="J22" s="63">
        <f t="shared" si="5"/>
        <v>887444</v>
      </c>
      <c r="K22" s="74" t="s">
        <v>20</v>
      </c>
    </row>
    <row r="23" spans="1:11" ht="48" thickBot="1" x14ac:dyDescent="0.3">
      <c r="A23" s="71" t="s">
        <v>62</v>
      </c>
      <c r="B23" s="76" t="s">
        <v>65</v>
      </c>
      <c r="C23" s="77" t="s">
        <v>20</v>
      </c>
      <c r="D23" s="77" t="s">
        <v>20</v>
      </c>
      <c r="E23" s="77" t="s">
        <v>20</v>
      </c>
      <c r="F23" s="77" t="s">
        <v>20</v>
      </c>
      <c r="G23" s="63">
        <v>48000</v>
      </c>
      <c r="H23" s="63">
        <v>48000</v>
      </c>
      <c r="I23" s="63">
        <v>48000</v>
      </c>
      <c r="J23" s="63">
        <f t="shared" si="5"/>
        <v>144000</v>
      </c>
      <c r="K23" s="78" t="s">
        <v>20</v>
      </c>
    </row>
    <row r="24" spans="1:11" ht="20.25" customHeight="1" thickBot="1" x14ac:dyDescent="0.3">
      <c r="A24" s="75" t="s">
        <v>64</v>
      </c>
      <c r="B24" s="79" t="s">
        <v>67</v>
      </c>
      <c r="C24" s="80" t="s">
        <v>20</v>
      </c>
      <c r="D24" s="80" t="s">
        <v>20</v>
      </c>
      <c r="E24" s="80" t="s">
        <v>20</v>
      </c>
      <c r="F24" s="80" t="s">
        <v>20</v>
      </c>
      <c r="G24" s="5">
        <v>76398</v>
      </c>
      <c r="H24" s="5">
        <v>76398</v>
      </c>
      <c r="I24" s="5">
        <v>76398</v>
      </c>
      <c r="J24" s="63">
        <f t="shared" si="5"/>
        <v>229194</v>
      </c>
      <c r="K24" s="81" t="s">
        <v>20</v>
      </c>
    </row>
    <row r="25" spans="1:11" ht="45" customHeight="1" thickBot="1" x14ac:dyDescent="0.3">
      <c r="A25" s="42" t="s">
        <v>66</v>
      </c>
      <c r="B25" s="79" t="s">
        <v>144</v>
      </c>
      <c r="C25" s="80" t="s">
        <v>20</v>
      </c>
      <c r="D25" s="80" t="s">
        <v>20</v>
      </c>
      <c r="E25" s="80" t="s">
        <v>20</v>
      </c>
      <c r="F25" s="80" t="s">
        <v>20</v>
      </c>
      <c r="G25" s="5">
        <v>41379.599999999999</v>
      </c>
      <c r="H25" s="5">
        <v>41379.599999999999</v>
      </c>
      <c r="I25" s="5">
        <v>36782.400000000001</v>
      </c>
      <c r="J25" s="63">
        <f t="shared" si="5"/>
        <v>119541.6</v>
      </c>
      <c r="K25" s="81" t="s">
        <v>20</v>
      </c>
    </row>
    <row r="26" spans="1:11" ht="48.75" customHeight="1" thickBot="1" x14ac:dyDescent="0.3">
      <c r="A26" s="42" t="s">
        <v>68</v>
      </c>
      <c r="B26" s="79" t="s">
        <v>70</v>
      </c>
      <c r="C26" s="80" t="s">
        <v>20</v>
      </c>
      <c r="D26" s="80" t="s">
        <v>20</v>
      </c>
      <c r="E26" s="80" t="s">
        <v>20</v>
      </c>
      <c r="F26" s="80" t="s">
        <v>20</v>
      </c>
      <c r="G26" s="5">
        <v>20689.2</v>
      </c>
      <c r="H26" s="5">
        <v>20689.2</v>
      </c>
      <c r="I26" s="5">
        <v>20689.2</v>
      </c>
      <c r="J26" s="63">
        <f t="shared" si="5"/>
        <v>62067.600000000006</v>
      </c>
      <c r="K26" s="81" t="s">
        <v>20</v>
      </c>
    </row>
    <row r="27" spans="1:11" ht="21" customHeight="1" thickBot="1" x14ac:dyDescent="0.3">
      <c r="A27" s="42" t="s">
        <v>69</v>
      </c>
      <c r="B27" s="79" t="s">
        <v>151</v>
      </c>
      <c r="C27" s="80" t="s">
        <v>20</v>
      </c>
      <c r="D27" s="80" t="s">
        <v>20</v>
      </c>
      <c r="E27" s="80" t="s">
        <v>20</v>
      </c>
      <c r="F27" s="80" t="s">
        <v>20</v>
      </c>
      <c r="G27" s="5">
        <v>3800</v>
      </c>
      <c r="H27" s="5">
        <v>3800</v>
      </c>
      <c r="I27" s="5">
        <v>3800</v>
      </c>
      <c r="J27" s="63">
        <f t="shared" si="5"/>
        <v>11400</v>
      </c>
      <c r="K27" s="81" t="s">
        <v>20</v>
      </c>
    </row>
    <row r="28" spans="1:11" ht="50.25" customHeight="1" thickBot="1" x14ac:dyDescent="0.3">
      <c r="A28" s="42" t="s">
        <v>71</v>
      </c>
      <c r="B28" s="79" t="s">
        <v>73</v>
      </c>
      <c r="C28" s="80" t="s">
        <v>20</v>
      </c>
      <c r="D28" s="80" t="s">
        <v>20</v>
      </c>
      <c r="E28" s="80" t="s">
        <v>20</v>
      </c>
      <c r="F28" s="80" t="s">
        <v>20</v>
      </c>
      <c r="G28" s="5">
        <v>20689.2</v>
      </c>
      <c r="H28" s="5">
        <v>20689.2</v>
      </c>
      <c r="I28" s="5">
        <v>13262.4</v>
      </c>
      <c r="J28" s="63">
        <f t="shared" si="5"/>
        <v>54640.800000000003</v>
      </c>
      <c r="K28" s="81" t="s">
        <v>20</v>
      </c>
    </row>
    <row r="29" spans="1:11" ht="23.25" customHeight="1" thickBot="1" x14ac:dyDescent="0.3">
      <c r="A29" s="42" t="s">
        <v>72</v>
      </c>
      <c r="B29" s="64" t="s">
        <v>58</v>
      </c>
      <c r="C29" s="5" t="s">
        <v>20</v>
      </c>
      <c r="D29" s="5" t="s">
        <v>20</v>
      </c>
      <c r="E29" s="5" t="s">
        <v>20</v>
      </c>
      <c r="F29" s="5" t="s">
        <v>20</v>
      </c>
      <c r="G29" s="5">
        <v>9200</v>
      </c>
      <c r="H29" s="5">
        <v>9200</v>
      </c>
      <c r="I29" s="5">
        <v>9200</v>
      </c>
      <c r="J29" s="63">
        <f t="shared" si="5"/>
        <v>27600</v>
      </c>
      <c r="K29" s="5" t="s">
        <v>20</v>
      </c>
    </row>
    <row r="30" spans="1:11" ht="16.5" thickBot="1" x14ac:dyDescent="0.3">
      <c r="A30" s="42" t="s">
        <v>74</v>
      </c>
      <c r="B30" s="82" t="s">
        <v>75</v>
      </c>
      <c r="C30" s="80" t="s">
        <v>20</v>
      </c>
      <c r="D30" s="80" t="s">
        <v>20</v>
      </c>
      <c r="E30" s="80" t="s">
        <v>20</v>
      </c>
      <c r="F30" s="80" t="s">
        <v>20</v>
      </c>
      <c r="G30" s="5">
        <v>32000</v>
      </c>
      <c r="H30" s="5">
        <v>32000</v>
      </c>
      <c r="I30" s="5">
        <v>32000</v>
      </c>
      <c r="J30" s="63">
        <f t="shared" si="5"/>
        <v>96000</v>
      </c>
      <c r="K30" s="81" t="s">
        <v>20</v>
      </c>
    </row>
    <row r="31" spans="1:11" ht="45.75" customHeight="1" thickBot="1" x14ac:dyDescent="0.3">
      <c r="A31" s="42" t="s">
        <v>76</v>
      </c>
      <c r="B31" s="83" t="s">
        <v>77</v>
      </c>
      <c r="C31" s="80" t="s">
        <v>20</v>
      </c>
      <c r="D31" s="80" t="s">
        <v>20</v>
      </c>
      <c r="E31" s="80" t="s">
        <v>20</v>
      </c>
      <c r="F31" s="80" t="s">
        <v>20</v>
      </c>
      <c r="G31" s="32">
        <v>0</v>
      </c>
      <c r="H31" s="32">
        <v>0</v>
      </c>
      <c r="I31" s="32">
        <v>0</v>
      </c>
      <c r="J31" s="63">
        <f t="shared" si="5"/>
        <v>0</v>
      </c>
      <c r="K31" s="81" t="s">
        <v>20</v>
      </c>
    </row>
    <row r="32" spans="1:11" ht="34.5" customHeight="1" thickBot="1" x14ac:dyDescent="0.3">
      <c r="A32" s="42" t="s">
        <v>78</v>
      </c>
      <c r="B32" s="84" t="s">
        <v>79</v>
      </c>
      <c r="C32" s="80" t="s">
        <v>20</v>
      </c>
      <c r="D32" s="80" t="s">
        <v>20</v>
      </c>
      <c r="E32" s="80" t="s">
        <v>20</v>
      </c>
      <c r="F32" s="80" t="s">
        <v>20</v>
      </c>
      <c r="G32" s="5">
        <v>0</v>
      </c>
      <c r="H32" s="5">
        <v>55000</v>
      </c>
      <c r="I32" s="5">
        <v>0</v>
      </c>
      <c r="J32" s="63">
        <f t="shared" si="5"/>
        <v>55000</v>
      </c>
      <c r="K32" s="81" t="s">
        <v>20</v>
      </c>
    </row>
    <row r="33" spans="1:11" ht="24" customHeight="1" thickBot="1" x14ac:dyDescent="0.3">
      <c r="A33" s="85" t="s">
        <v>80</v>
      </c>
      <c r="B33" s="86" t="s">
        <v>146</v>
      </c>
      <c r="C33" s="87" t="s">
        <v>20</v>
      </c>
      <c r="D33" s="87" t="s">
        <v>20</v>
      </c>
      <c r="E33" s="87" t="s">
        <v>20</v>
      </c>
      <c r="F33" s="87" t="s">
        <v>20</v>
      </c>
      <c r="G33" s="87">
        <v>0</v>
      </c>
      <c r="H33" s="87">
        <v>88000</v>
      </c>
      <c r="I33" s="87">
        <v>0</v>
      </c>
      <c r="J33" s="63">
        <f t="shared" si="5"/>
        <v>88000</v>
      </c>
      <c r="K33" s="88" t="s">
        <v>20</v>
      </c>
    </row>
    <row r="34" spans="1:11" ht="16.5" thickBot="1" x14ac:dyDescent="0.3">
      <c r="A34" s="89" t="s">
        <v>81</v>
      </c>
      <c r="B34" s="90" t="s">
        <v>82</v>
      </c>
      <c r="C34" s="91" t="s">
        <v>20</v>
      </c>
      <c r="D34" s="91" t="s">
        <v>20</v>
      </c>
      <c r="E34" s="91" t="s">
        <v>20</v>
      </c>
      <c r="F34" s="91" t="s">
        <v>20</v>
      </c>
      <c r="G34" s="91">
        <v>2524</v>
      </c>
      <c r="H34" s="91">
        <v>3267</v>
      </c>
      <c r="I34" s="91">
        <v>3699</v>
      </c>
      <c r="J34" s="63">
        <f t="shared" si="5"/>
        <v>9490</v>
      </c>
      <c r="K34" s="91" t="s">
        <v>20</v>
      </c>
    </row>
    <row r="35" spans="1:11" ht="15.75" thickBot="1" x14ac:dyDescent="0.3">
      <c r="A35" s="42" t="s">
        <v>83</v>
      </c>
      <c r="B35" s="115" t="s">
        <v>152</v>
      </c>
      <c r="C35" s="28" t="s">
        <v>20</v>
      </c>
      <c r="D35" s="28" t="s">
        <v>20</v>
      </c>
      <c r="E35" s="28" t="s">
        <v>20</v>
      </c>
      <c r="F35" s="28" t="s">
        <v>20</v>
      </c>
      <c r="G35" s="28">
        <v>61187.37</v>
      </c>
      <c r="H35" s="28">
        <v>53375.94</v>
      </c>
      <c r="I35" s="28">
        <v>66283.539999999994</v>
      </c>
      <c r="J35" s="63">
        <f t="shared" si="5"/>
        <v>180846.84999999998</v>
      </c>
      <c r="K35" s="28" t="s">
        <v>20</v>
      </c>
    </row>
    <row r="36" spans="1:11" ht="15.75" thickBot="1" x14ac:dyDescent="0.3">
      <c r="A36" s="42" t="s">
        <v>84</v>
      </c>
      <c r="B36" s="92" t="s">
        <v>85</v>
      </c>
      <c r="C36" s="28" t="s">
        <v>20</v>
      </c>
      <c r="D36" s="28" t="s">
        <v>20</v>
      </c>
      <c r="E36" s="28" t="s">
        <v>20</v>
      </c>
      <c r="F36" s="28" t="s">
        <v>20</v>
      </c>
      <c r="G36" s="28">
        <v>21800</v>
      </c>
      <c r="H36" s="28">
        <v>21800</v>
      </c>
      <c r="I36" s="28">
        <v>21800</v>
      </c>
      <c r="J36" s="63">
        <f t="shared" si="5"/>
        <v>65400</v>
      </c>
      <c r="K36" s="28" t="s">
        <v>20</v>
      </c>
    </row>
    <row r="37" spans="1:11" ht="15.75" thickBot="1" x14ac:dyDescent="0.3">
      <c r="A37" s="42" t="s">
        <v>86</v>
      </c>
      <c r="B37" s="92" t="s">
        <v>87</v>
      </c>
      <c r="C37" s="28" t="s">
        <v>20</v>
      </c>
      <c r="D37" s="28" t="s">
        <v>20</v>
      </c>
      <c r="E37" s="28" t="s">
        <v>20</v>
      </c>
      <c r="F37" s="28" t="s">
        <v>20</v>
      </c>
      <c r="G37" s="28">
        <v>3590.49</v>
      </c>
      <c r="H37" s="28">
        <v>3541.29</v>
      </c>
      <c r="I37" s="28">
        <v>3916</v>
      </c>
      <c r="J37" s="63">
        <f t="shared" si="5"/>
        <v>11047.779999999999</v>
      </c>
      <c r="K37" s="28" t="s">
        <v>20</v>
      </c>
    </row>
    <row r="38" spans="1:11" ht="15.75" thickBot="1" x14ac:dyDescent="0.3">
      <c r="A38" s="42" t="s">
        <v>88</v>
      </c>
      <c r="B38" s="92" t="s">
        <v>89</v>
      </c>
      <c r="C38" s="28" t="s">
        <v>20</v>
      </c>
      <c r="D38" s="28" t="s">
        <v>20</v>
      </c>
      <c r="E38" s="28" t="s">
        <v>20</v>
      </c>
      <c r="F38" s="28" t="s">
        <v>20</v>
      </c>
      <c r="G38" s="28">
        <v>99</v>
      </c>
      <c r="H38" s="28">
        <v>99</v>
      </c>
      <c r="I38" s="28">
        <v>98.12</v>
      </c>
      <c r="J38" s="63">
        <f t="shared" si="5"/>
        <v>296.12</v>
      </c>
      <c r="K38" s="28" t="s">
        <v>20</v>
      </c>
    </row>
    <row r="39" spans="1:11" ht="33" customHeight="1" thickBot="1" x14ac:dyDescent="0.3">
      <c r="A39" s="42" t="s">
        <v>90</v>
      </c>
      <c r="B39" s="93" t="s">
        <v>91</v>
      </c>
      <c r="C39" s="28" t="s">
        <v>20</v>
      </c>
      <c r="D39" s="28" t="s">
        <v>20</v>
      </c>
      <c r="E39" s="28" t="s">
        <v>20</v>
      </c>
      <c r="F39" s="28" t="s">
        <v>20</v>
      </c>
      <c r="G39" s="28">
        <v>7350</v>
      </c>
      <c r="H39" s="28">
        <v>7350</v>
      </c>
      <c r="I39" s="28">
        <v>7350</v>
      </c>
      <c r="J39" s="63">
        <f t="shared" si="5"/>
        <v>22050</v>
      </c>
      <c r="K39" s="28" t="s">
        <v>20</v>
      </c>
    </row>
    <row r="40" spans="1:11" ht="61.5" customHeight="1" thickBot="1" x14ac:dyDescent="0.3">
      <c r="A40" s="71" t="s">
        <v>92</v>
      </c>
      <c r="B40" s="94" t="s">
        <v>115</v>
      </c>
      <c r="C40" s="59" t="s">
        <v>20</v>
      </c>
      <c r="D40" s="59" t="s">
        <v>20</v>
      </c>
      <c r="E40" s="59" t="s">
        <v>20</v>
      </c>
      <c r="F40" s="59" t="s">
        <v>20</v>
      </c>
      <c r="G40" s="59">
        <v>0</v>
      </c>
      <c r="H40" s="59">
        <v>0</v>
      </c>
      <c r="I40" s="59">
        <v>0</v>
      </c>
      <c r="J40" s="63">
        <f t="shared" si="5"/>
        <v>0</v>
      </c>
      <c r="K40" s="95" t="s">
        <v>20</v>
      </c>
    </row>
    <row r="41" spans="1:11" ht="47.25" customHeight="1" thickBot="1" x14ac:dyDescent="0.3">
      <c r="A41" s="96" t="s">
        <v>93</v>
      </c>
      <c r="B41" s="97" t="s">
        <v>94</v>
      </c>
      <c r="C41" s="98" t="s">
        <v>20</v>
      </c>
      <c r="D41" s="98" t="s">
        <v>20</v>
      </c>
      <c r="E41" s="98" t="s">
        <v>20</v>
      </c>
      <c r="F41" s="98" t="s">
        <v>20</v>
      </c>
      <c r="G41" s="98">
        <f>G42+G43+G44</f>
        <v>0</v>
      </c>
      <c r="H41" s="98">
        <f>H42+H43+H44</f>
        <v>0</v>
      </c>
      <c r="I41" s="98">
        <f>I42+I43+I44</f>
        <v>0</v>
      </c>
      <c r="J41" s="63">
        <f t="shared" si="5"/>
        <v>0</v>
      </c>
      <c r="K41" s="99" t="s">
        <v>20</v>
      </c>
    </row>
    <row r="42" spans="1:11" ht="15.75" thickBot="1" x14ac:dyDescent="0.3">
      <c r="A42" s="42" t="s">
        <v>95</v>
      </c>
      <c r="B42" s="43" t="s">
        <v>96</v>
      </c>
      <c r="C42" s="5" t="s">
        <v>20</v>
      </c>
      <c r="D42" s="5" t="s">
        <v>20</v>
      </c>
      <c r="E42" s="5" t="s">
        <v>20</v>
      </c>
      <c r="F42" s="5" t="s">
        <v>20</v>
      </c>
      <c r="G42" s="5">
        <v>0</v>
      </c>
      <c r="H42" s="5">
        <v>0</v>
      </c>
      <c r="I42" s="5">
        <v>0</v>
      </c>
      <c r="J42" s="63">
        <f t="shared" si="5"/>
        <v>0</v>
      </c>
      <c r="K42" s="100" t="s">
        <v>20</v>
      </c>
    </row>
    <row r="43" spans="1:11" ht="15.75" thickBot="1" x14ac:dyDescent="0.3">
      <c r="A43" s="42" t="s">
        <v>97</v>
      </c>
      <c r="B43" s="43" t="s">
        <v>98</v>
      </c>
      <c r="C43" s="5" t="s">
        <v>20</v>
      </c>
      <c r="D43" s="5" t="s">
        <v>20</v>
      </c>
      <c r="E43" s="5" t="s">
        <v>20</v>
      </c>
      <c r="F43" s="5" t="s">
        <v>20</v>
      </c>
      <c r="G43" s="5">
        <v>0</v>
      </c>
      <c r="H43" s="5">
        <v>0</v>
      </c>
      <c r="I43" s="5">
        <v>0</v>
      </c>
      <c r="J43" s="63">
        <f t="shared" si="5"/>
        <v>0</v>
      </c>
      <c r="K43" s="100" t="s">
        <v>20</v>
      </c>
    </row>
    <row r="44" spans="1:11" ht="51.75" customHeight="1" thickBot="1" x14ac:dyDescent="0.3">
      <c r="A44" s="85" t="s">
        <v>99</v>
      </c>
      <c r="B44" s="66" t="s">
        <v>100</v>
      </c>
      <c r="C44" s="67" t="s">
        <v>20</v>
      </c>
      <c r="D44" s="67" t="s">
        <v>20</v>
      </c>
      <c r="E44" s="67" t="s">
        <v>20</v>
      </c>
      <c r="F44" s="67" t="s">
        <v>20</v>
      </c>
      <c r="G44" s="67">
        <v>0</v>
      </c>
      <c r="H44" s="67">
        <v>0</v>
      </c>
      <c r="I44" s="67">
        <v>0</v>
      </c>
      <c r="J44" s="63">
        <f t="shared" si="5"/>
        <v>0</v>
      </c>
      <c r="K44" s="101" t="s">
        <v>20</v>
      </c>
    </row>
    <row r="45" spans="1:11" ht="30.75" customHeight="1" thickBot="1" x14ac:dyDescent="0.3">
      <c r="A45" s="89" t="s">
        <v>101</v>
      </c>
      <c r="B45" s="102" t="s">
        <v>102</v>
      </c>
      <c r="C45" s="63" t="s">
        <v>20</v>
      </c>
      <c r="D45" s="63" t="s">
        <v>20</v>
      </c>
      <c r="E45" s="63" t="s">
        <v>20</v>
      </c>
      <c r="F45" s="63" t="s">
        <v>20</v>
      </c>
      <c r="G45" s="63">
        <v>0</v>
      </c>
      <c r="H45" s="63">
        <v>0</v>
      </c>
      <c r="I45" s="63">
        <v>0</v>
      </c>
      <c r="J45" s="63">
        <f t="shared" si="5"/>
        <v>0</v>
      </c>
      <c r="K45" s="103" t="s">
        <v>20</v>
      </c>
    </row>
    <row r="46" spans="1:11" ht="37.5" customHeight="1" thickBot="1" x14ac:dyDescent="0.3">
      <c r="A46" s="42" t="s">
        <v>103</v>
      </c>
      <c r="B46" s="104" t="s">
        <v>104</v>
      </c>
      <c r="C46" s="65" t="s">
        <v>20</v>
      </c>
      <c r="D46" s="65" t="s">
        <v>20</v>
      </c>
      <c r="E46" s="65" t="s">
        <v>20</v>
      </c>
      <c r="F46" s="65" t="s">
        <v>20</v>
      </c>
      <c r="G46" s="65">
        <v>0</v>
      </c>
      <c r="H46" s="65">
        <v>0</v>
      </c>
      <c r="I46" s="65">
        <v>0</v>
      </c>
      <c r="J46" s="63">
        <f t="shared" si="5"/>
        <v>0</v>
      </c>
      <c r="K46" s="44" t="s">
        <v>20</v>
      </c>
    </row>
    <row r="47" spans="1:11" ht="15.75" thickBot="1" x14ac:dyDescent="0.3">
      <c r="A47" s="42" t="s">
        <v>105</v>
      </c>
      <c r="B47" s="105" t="s">
        <v>106</v>
      </c>
      <c r="C47" s="91" t="s">
        <v>20</v>
      </c>
      <c r="D47" s="91" t="s">
        <v>20</v>
      </c>
      <c r="E47" s="91" t="s">
        <v>20</v>
      </c>
      <c r="F47" s="91" t="s">
        <v>20</v>
      </c>
      <c r="G47" s="91">
        <v>0</v>
      </c>
      <c r="H47" s="91">
        <v>0</v>
      </c>
      <c r="I47" s="91">
        <v>0</v>
      </c>
      <c r="J47" s="63">
        <f t="shared" si="5"/>
        <v>0</v>
      </c>
      <c r="K47" s="106" t="s">
        <v>20</v>
      </c>
    </row>
    <row r="48" spans="1:11" ht="45.75" customHeight="1" thickBot="1" x14ac:dyDescent="0.3">
      <c r="A48" s="42" t="s">
        <v>107</v>
      </c>
      <c r="B48" s="93" t="s">
        <v>108</v>
      </c>
      <c r="C48" s="28" t="s">
        <v>20</v>
      </c>
      <c r="D48" s="28" t="s">
        <v>20</v>
      </c>
      <c r="E48" s="28" t="s">
        <v>20</v>
      </c>
      <c r="F48" s="28" t="s">
        <v>20</v>
      </c>
      <c r="G48" s="28">
        <v>0</v>
      </c>
      <c r="H48" s="28">
        <v>0</v>
      </c>
      <c r="I48" s="28">
        <v>1449</v>
      </c>
      <c r="J48" s="63">
        <f t="shared" si="5"/>
        <v>1449</v>
      </c>
      <c r="K48" s="107" t="s">
        <v>20</v>
      </c>
    </row>
    <row r="49" spans="1:11" ht="26.25" customHeight="1" thickBot="1" x14ac:dyDescent="0.3">
      <c r="A49" s="42" t="s">
        <v>109</v>
      </c>
      <c r="B49" s="93" t="s">
        <v>110</v>
      </c>
      <c r="C49" s="28" t="s">
        <v>20</v>
      </c>
      <c r="D49" s="28" t="s">
        <v>20</v>
      </c>
      <c r="E49" s="28" t="s">
        <v>20</v>
      </c>
      <c r="F49" s="28" t="s">
        <v>20</v>
      </c>
      <c r="G49" s="28">
        <v>0</v>
      </c>
      <c r="H49" s="28">
        <v>0</v>
      </c>
      <c r="I49" s="28">
        <v>0</v>
      </c>
      <c r="J49" s="63">
        <f t="shared" si="5"/>
        <v>0</v>
      </c>
      <c r="K49" s="107" t="s">
        <v>20</v>
      </c>
    </row>
    <row r="50" spans="1:11" ht="42.75" customHeight="1" thickBot="1" x14ac:dyDescent="0.3">
      <c r="A50" s="42" t="s">
        <v>111</v>
      </c>
      <c r="B50" s="93" t="s">
        <v>112</v>
      </c>
      <c r="C50" s="28" t="s">
        <v>20</v>
      </c>
      <c r="D50" s="28" t="s">
        <v>20</v>
      </c>
      <c r="E50" s="28" t="s">
        <v>20</v>
      </c>
      <c r="F50" s="28" t="s">
        <v>20</v>
      </c>
      <c r="G50" s="28">
        <v>0</v>
      </c>
      <c r="H50" s="28">
        <v>0</v>
      </c>
      <c r="I50" s="28">
        <v>0</v>
      </c>
      <c r="J50" s="63">
        <f t="shared" si="5"/>
        <v>0</v>
      </c>
      <c r="K50" s="107" t="s">
        <v>20</v>
      </c>
    </row>
    <row r="51" spans="1:11" ht="15.75" thickBot="1" x14ac:dyDescent="0.3">
      <c r="A51" s="85" t="s">
        <v>113</v>
      </c>
      <c r="B51" s="92" t="s">
        <v>114</v>
      </c>
      <c r="C51" s="28" t="s">
        <v>20</v>
      </c>
      <c r="D51" s="28" t="s">
        <v>20</v>
      </c>
      <c r="E51" s="28" t="s">
        <v>20</v>
      </c>
      <c r="F51" s="28" t="s">
        <v>20</v>
      </c>
      <c r="G51" s="28">
        <v>0</v>
      </c>
      <c r="H51" s="28">
        <v>132.5</v>
      </c>
      <c r="I51" s="28">
        <v>194</v>
      </c>
      <c r="J51" s="63">
        <f t="shared" si="5"/>
        <v>326.5</v>
      </c>
      <c r="K51" s="108" t="s">
        <v>20</v>
      </c>
    </row>
    <row r="52" spans="1:11" ht="15.75" thickBot="1" x14ac:dyDescent="0.3">
      <c r="A52" s="109"/>
      <c r="B52" s="110" t="s">
        <v>148</v>
      </c>
      <c r="C52" s="111">
        <f>C12+C13</f>
        <v>2769860.74</v>
      </c>
      <c r="D52" s="111">
        <f>D12+D13</f>
        <v>2032787.6</v>
      </c>
      <c r="E52" s="111">
        <f>E12+E13</f>
        <v>2093063.6000000003</v>
      </c>
      <c r="F52" s="111">
        <f>F12+F13</f>
        <v>6895711.9400000013</v>
      </c>
      <c r="G52" s="111">
        <f>G12+G14</f>
        <v>2618525.15</v>
      </c>
      <c r="H52" s="111">
        <f>H12+H14</f>
        <v>2338873.67</v>
      </c>
      <c r="I52" s="111">
        <f>I12+I14</f>
        <v>1840746.04</v>
      </c>
      <c r="J52" s="111">
        <f>J12+J14</f>
        <v>6799593.8599999994</v>
      </c>
      <c r="K52" s="111">
        <f>F52-J52</f>
        <v>96118.080000001937</v>
      </c>
    </row>
    <row r="55" spans="1:11" x14ac:dyDescent="0.25">
      <c r="B55" t="s">
        <v>116</v>
      </c>
      <c r="C55" t="s">
        <v>117</v>
      </c>
    </row>
    <row r="57" spans="1:11" x14ac:dyDescent="0.25">
      <c r="B57" t="s">
        <v>166</v>
      </c>
    </row>
  </sheetData>
  <mergeCells count="6">
    <mergeCell ref="B1:K1"/>
    <mergeCell ref="A2:A3"/>
    <mergeCell ref="B2:B3"/>
    <mergeCell ref="C2:F2"/>
    <mergeCell ref="G2:J2"/>
    <mergeCell ref="K2:K3"/>
  </mergeCells>
  <pageMargins left="0.11811023622047245" right="0.11811023622047245" top="0.35433070866141736" bottom="0.15748031496062992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G24" sqref="G24:I24"/>
    </sheetView>
  </sheetViews>
  <sheetFormatPr defaultRowHeight="15" x14ac:dyDescent="0.25"/>
  <cols>
    <col min="6" max="6" width="10.140625" customWidth="1"/>
    <col min="10" max="10" width="11.42578125" bestFit="1" customWidth="1"/>
    <col min="12" max="12" width="11.42578125" bestFit="1" customWidth="1"/>
  </cols>
  <sheetData>
    <row r="1" spans="1:9" ht="19.5" x14ac:dyDescent="0.3">
      <c r="A1" s="216" t="s">
        <v>118</v>
      </c>
      <c r="B1" s="216"/>
      <c r="C1" s="216"/>
      <c r="D1" s="216"/>
      <c r="E1" s="216"/>
      <c r="F1" s="216"/>
      <c r="G1" s="216"/>
      <c r="H1" s="216"/>
      <c r="I1" s="216"/>
    </row>
    <row r="2" spans="1:9" ht="15.75" x14ac:dyDescent="0.25">
      <c r="A2" s="166" t="s">
        <v>119</v>
      </c>
      <c r="B2" s="167"/>
      <c r="C2" s="167"/>
      <c r="D2" s="167"/>
      <c r="E2" s="167"/>
      <c r="F2" s="167"/>
      <c r="G2" s="167"/>
      <c r="H2" s="167"/>
      <c r="I2" s="168"/>
    </row>
    <row r="3" spans="1:9" ht="15.75" x14ac:dyDescent="0.25">
      <c r="A3" s="169" t="s">
        <v>192</v>
      </c>
      <c r="B3" s="170"/>
      <c r="C3" s="170"/>
      <c r="D3" s="170"/>
      <c r="E3" s="170"/>
      <c r="F3" s="170"/>
      <c r="G3" s="170"/>
      <c r="H3" s="170"/>
      <c r="I3" s="171"/>
    </row>
    <row r="4" spans="1:9" ht="15.75" thickBot="1" x14ac:dyDescent="0.3">
      <c r="A4" s="112"/>
      <c r="B4" s="112"/>
      <c r="C4" s="112"/>
      <c r="D4" s="112"/>
      <c r="E4" s="112"/>
      <c r="F4" s="112"/>
      <c r="G4" s="113"/>
      <c r="H4" s="113"/>
      <c r="I4" s="113"/>
    </row>
    <row r="5" spans="1:9" ht="16.5" thickBot="1" x14ac:dyDescent="0.3">
      <c r="A5" s="217" t="s">
        <v>193</v>
      </c>
      <c r="B5" s="218"/>
      <c r="C5" s="218"/>
      <c r="D5" s="218"/>
      <c r="E5" s="218"/>
      <c r="F5" s="219"/>
      <c r="G5" s="220">
        <v>461950.29</v>
      </c>
      <c r="H5" s="221"/>
      <c r="I5" s="222"/>
    </row>
    <row r="6" spans="1:9" ht="16.5" thickBot="1" x14ac:dyDescent="0.3">
      <c r="A6" s="211" t="s">
        <v>194</v>
      </c>
      <c r="B6" s="212"/>
      <c r="C6" s="212"/>
      <c r="D6" s="212"/>
      <c r="E6" s="212"/>
      <c r="F6" s="212"/>
      <c r="G6" s="212"/>
      <c r="H6" s="212"/>
      <c r="I6" s="213"/>
    </row>
    <row r="7" spans="1:9" ht="35.25" customHeight="1" x14ac:dyDescent="0.25">
      <c r="A7" s="184" t="s">
        <v>120</v>
      </c>
      <c r="B7" s="184"/>
      <c r="C7" s="184"/>
      <c r="D7" s="184"/>
      <c r="E7" s="184"/>
      <c r="F7" s="184"/>
      <c r="G7" s="194">
        <v>7694792.5899999999</v>
      </c>
      <c r="H7" s="195"/>
      <c r="I7" s="195"/>
    </row>
    <row r="8" spans="1:9" ht="15" customHeight="1" x14ac:dyDescent="0.25">
      <c r="A8" s="186" t="s">
        <v>121</v>
      </c>
      <c r="B8" s="187"/>
      <c r="C8" s="187"/>
      <c r="D8" s="187"/>
      <c r="E8" s="187"/>
      <c r="F8" s="188"/>
      <c r="G8" s="196">
        <v>223704.89</v>
      </c>
      <c r="H8" s="197"/>
      <c r="I8" s="198"/>
    </row>
    <row r="9" spans="1:9" ht="16.5" thickBot="1" x14ac:dyDescent="0.3">
      <c r="A9" s="199" t="s">
        <v>160</v>
      </c>
      <c r="B9" s="200"/>
      <c r="C9" s="200"/>
      <c r="D9" s="200"/>
      <c r="E9" s="200"/>
      <c r="F9" s="201"/>
      <c r="G9" s="202">
        <v>2309</v>
      </c>
      <c r="H9" s="203"/>
      <c r="I9" s="204"/>
    </row>
    <row r="10" spans="1:9" ht="16.5" thickBot="1" x14ac:dyDescent="0.3">
      <c r="A10" s="205" t="s">
        <v>195</v>
      </c>
      <c r="B10" s="206"/>
      <c r="C10" s="206"/>
      <c r="D10" s="206"/>
      <c r="E10" s="206"/>
      <c r="F10" s="207"/>
      <c r="G10" s="208">
        <f>G7+G8+G9</f>
        <v>7920806.4799999995</v>
      </c>
      <c r="H10" s="209"/>
      <c r="I10" s="210"/>
    </row>
    <row r="11" spans="1:9" ht="16.5" thickBot="1" x14ac:dyDescent="0.3">
      <c r="A11" s="211" t="s">
        <v>196</v>
      </c>
      <c r="B11" s="212"/>
      <c r="C11" s="212"/>
      <c r="D11" s="212"/>
      <c r="E11" s="212"/>
      <c r="F11" s="212"/>
      <c r="G11" s="212"/>
      <c r="H11" s="212"/>
      <c r="I11" s="213"/>
    </row>
    <row r="12" spans="1:9" ht="30.75" customHeight="1" x14ac:dyDescent="0.25">
      <c r="A12" s="184" t="s">
        <v>122</v>
      </c>
      <c r="B12" s="184"/>
      <c r="C12" s="184"/>
      <c r="D12" s="184"/>
      <c r="E12" s="184"/>
      <c r="F12" s="184"/>
      <c r="G12" s="214">
        <v>4343328.0999999996</v>
      </c>
      <c r="H12" s="215"/>
      <c r="I12" s="215"/>
    </row>
    <row r="13" spans="1:9" ht="19.5" customHeight="1" x14ac:dyDescent="0.25">
      <c r="A13" s="184" t="s">
        <v>123</v>
      </c>
      <c r="B13" s="184"/>
      <c r="C13" s="184"/>
      <c r="D13" s="184"/>
      <c r="E13" s="184"/>
      <c r="F13" s="184"/>
      <c r="G13" s="149">
        <v>524306.80000000005</v>
      </c>
      <c r="H13" s="185"/>
      <c r="I13" s="185"/>
    </row>
    <row r="14" spans="1:9" ht="21.75" customHeight="1" x14ac:dyDescent="0.25">
      <c r="A14" s="184" t="s">
        <v>124</v>
      </c>
      <c r="B14" s="184"/>
      <c r="C14" s="184"/>
      <c r="D14" s="184"/>
      <c r="E14" s="184"/>
      <c r="F14" s="184"/>
      <c r="G14" s="149">
        <v>3167170.23</v>
      </c>
      <c r="H14" s="185"/>
      <c r="I14" s="185"/>
    </row>
    <row r="15" spans="1:9" ht="23.25" customHeight="1" x14ac:dyDescent="0.25">
      <c r="A15" s="186" t="s">
        <v>125</v>
      </c>
      <c r="B15" s="187"/>
      <c r="C15" s="187"/>
      <c r="D15" s="187"/>
      <c r="E15" s="187"/>
      <c r="F15" s="188"/>
      <c r="G15" s="181">
        <v>292545.15999999997</v>
      </c>
      <c r="H15" s="182"/>
      <c r="I15" s="183"/>
    </row>
    <row r="16" spans="1:9" ht="16.5" thickBot="1" x14ac:dyDescent="0.3">
      <c r="A16" s="189" t="s">
        <v>200</v>
      </c>
      <c r="B16" s="190"/>
      <c r="C16" s="190"/>
      <c r="D16" s="190"/>
      <c r="E16" s="190"/>
      <c r="F16" s="190"/>
      <c r="G16" s="191">
        <f>G12+G13+G14+G15</f>
        <v>8327350.2899999991</v>
      </c>
      <c r="H16" s="192"/>
      <c r="I16" s="193"/>
    </row>
    <row r="17" spans="1:12" x14ac:dyDescent="0.25">
      <c r="A17" s="166" t="s">
        <v>197</v>
      </c>
      <c r="B17" s="167"/>
      <c r="C17" s="167"/>
      <c r="D17" s="167"/>
      <c r="E17" s="167"/>
      <c r="F17" s="168"/>
      <c r="G17" s="172">
        <f>G5+G10-G16</f>
        <v>55406.480000000447</v>
      </c>
      <c r="H17" s="173"/>
      <c r="I17" s="174"/>
    </row>
    <row r="18" spans="1:12" x14ac:dyDescent="0.25">
      <c r="A18" s="169"/>
      <c r="B18" s="170"/>
      <c r="C18" s="170"/>
      <c r="D18" s="170"/>
      <c r="E18" s="170"/>
      <c r="F18" s="171"/>
      <c r="G18" s="175"/>
      <c r="H18" s="176"/>
      <c r="I18" s="177"/>
    </row>
    <row r="20" spans="1:12" ht="15.75" x14ac:dyDescent="0.25">
      <c r="A20" s="178" t="s">
        <v>126</v>
      </c>
      <c r="B20" s="179"/>
      <c r="C20" s="179"/>
      <c r="D20" s="179"/>
      <c r="E20" s="179"/>
      <c r="F20" s="180"/>
      <c r="G20" s="181"/>
      <c r="H20" s="182"/>
      <c r="I20" s="183"/>
    </row>
    <row r="21" spans="1:12" ht="49.5" customHeight="1" x14ac:dyDescent="0.25">
      <c r="A21" s="163" t="s">
        <v>198</v>
      </c>
      <c r="B21" s="163"/>
      <c r="C21" s="163"/>
      <c r="D21" s="163"/>
      <c r="E21" s="163"/>
      <c r="F21" s="163"/>
      <c r="G21" s="164">
        <v>3525004.5</v>
      </c>
      <c r="H21" s="165"/>
      <c r="I21" s="165"/>
    </row>
    <row r="22" spans="1:12" ht="33" customHeight="1" x14ac:dyDescent="0.25">
      <c r="A22" s="163" t="s">
        <v>199</v>
      </c>
      <c r="B22" s="163"/>
      <c r="C22" s="163"/>
      <c r="D22" s="163"/>
      <c r="E22" s="163"/>
      <c r="F22" s="163"/>
      <c r="G22" s="164">
        <v>70445</v>
      </c>
      <c r="H22" s="165"/>
      <c r="I22" s="165"/>
    </row>
    <row r="23" spans="1:12" ht="60.75" customHeight="1" x14ac:dyDescent="0.3">
      <c r="A23" s="161" t="s">
        <v>201</v>
      </c>
      <c r="B23" s="161"/>
      <c r="C23" s="161"/>
      <c r="D23" s="161"/>
      <c r="E23" s="161"/>
      <c r="F23" s="161"/>
      <c r="G23" s="162" t="s">
        <v>208</v>
      </c>
      <c r="H23" s="162"/>
      <c r="I23" s="162"/>
      <c r="J23" s="116"/>
      <c r="L23" s="116">
        <f>G21+G22</f>
        <v>3595449.5</v>
      </c>
    </row>
    <row r="24" spans="1:12" ht="30" customHeight="1" x14ac:dyDescent="0.25">
      <c r="A24" s="163" t="s">
        <v>202</v>
      </c>
      <c r="B24" s="163"/>
      <c r="C24" s="163"/>
      <c r="D24" s="163"/>
      <c r="E24" s="163"/>
      <c r="F24" s="163"/>
      <c r="G24" s="160" t="s">
        <v>205</v>
      </c>
      <c r="H24" s="158"/>
      <c r="I24" s="158"/>
    </row>
    <row r="25" spans="1:12" ht="24" customHeight="1" x14ac:dyDescent="0.25">
      <c r="A25" s="156" t="s">
        <v>203</v>
      </c>
      <c r="B25" s="156"/>
      <c r="C25" s="156"/>
      <c r="D25" s="156"/>
      <c r="E25" s="156"/>
      <c r="F25" s="156"/>
      <c r="G25" s="157" t="s">
        <v>169</v>
      </c>
      <c r="H25" s="158"/>
      <c r="I25" s="158"/>
    </row>
    <row r="26" spans="1:12" ht="32.25" customHeight="1" x14ac:dyDescent="0.25">
      <c r="A26" s="159" t="s">
        <v>127</v>
      </c>
      <c r="B26" s="159"/>
      <c r="C26" s="159"/>
      <c r="D26" s="159"/>
      <c r="E26" s="159"/>
      <c r="F26" s="159"/>
      <c r="G26" s="160" t="s">
        <v>206</v>
      </c>
      <c r="H26" s="158"/>
      <c r="I26" s="158"/>
    </row>
    <row r="27" spans="1:12" ht="39.75" customHeight="1" x14ac:dyDescent="0.3">
      <c r="A27" s="161" t="s">
        <v>204</v>
      </c>
      <c r="B27" s="161"/>
      <c r="C27" s="161"/>
      <c r="D27" s="161"/>
      <c r="E27" s="161"/>
      <c r="F27" s="161"/>
      <c r="G27" s="162" t="s">
        <v>207</v>
      </c>
      <c r="H27" s="162"/>
      <c r="I27" s="162"/>
      <c r="J27" s="117"/>
      <c r="L27" s="117">
        <f>G24+G25+G26</f>
        <v>1593107.96</v>
      </c>
    </row>
    <row r="29" spans="1:12" x14ac:dyDescent="0.25">
      <c r="A29" t="s">
        <v>116</v>
      </c>
      <c r="D29" t="s">
        <v>117</v>
      </c>
    </row>
    <row r="31" spans="1:12" x14ac:dyDescent="0.25">
      <c r="A31" t="s">
        <v>166</v>
      </c>
    </row>
  </sheetData>
  <mergeCells count="43">
    <mergeCell ref="A6:I6"/>
    <mergeCell ref="A1:I1"/>
    <mergeCell ref="A2:I2"/>
    <mergeCell ref="A3:I3"/>
    <mergeCell ref="A5:F5"/>
    <mergeCell ref="G5:I5"/>
    <mergeCell ref="A13:F13"/>
    <mergeCell ref="G13:I13"/>
    <mergeCell ref="A7:F7"/>
    <mergeCell ref="G7:I7"/>
    <mergeCell ref="A8:F8"/>
    <mergeCell ref="G8:I8"/>
    <mergeCell ref="A9:F9"/>
    <mergeCell ref="G9:I9"/>
    <mergeCell ref="A10:F10"/>
    <mergeCell ref="G10:I10"/>
    <mergeCell ref="A11:I11"/>
    <mergeCell ref="A12:F12"/>
    <mergeCell ref="G12:I12"/>
    <mergeCell ref="A14:F14"/>
    <mergeCell ref="G14:I14"/>
    <mergeCell ref="A15:F15"/>
    <mergeCell ref="G15:I15"/>
    <mergeCell ref="A16:F16"/>
    <mergeCell ref="G16:I16"/>
    <mergeCell ref="A17:F18"/>
    <mergeCell ref="G17:I18"/>
    <mergeCell ref="A20:F20"/>
    <mergeCell ref="G20:I20"/>
    <mergeCell ref="A21:F21"/>
    <mergeCell ref="G21:I21"/>
    <mergeCell ref="A22:F22"/>
    <mergeCell ref="G22:I22"/>
    <mergeCell ref="A23:F23"/>
    <mergeCell ref="G23:I23"/>
    <mergeCell ref="A24:F24"/>
    <mergeCell ref="G24:I24"/>
    <mergeCell ref="A25:F25"/>
    <mergeCell ref="G25:I25"/>
    <mergeCell ref="A26:F26"/>
    <mergeCell ref="G26:I26"/>
    <mergeCell ref="A27:F27"/>
    <mergeCell ref="G27:I2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19" sqref="A19"/>
    </sheetView>
  </sheetViews>
  <sheetFormatPr defaultRowHeight="15" x14ac:dyDescent="0.25"/>
  <cols>
    <col min="6" max="6" width="10.140625" customWidth="1"/>
    <col min="10" max="10" width="11.42578125" bestFit="1" customWidth="1"/>
  </cols>
  <sheetData>
    <row r="1" spans="1:9" ht="19.5" x14ac:dyDescent="0.3">
      <c r="A1" s="216" t="s">
        <v>118</v>
      </c>
      <c r="B1" s="216"/>
      <c r="C1" s="216"/>
      <c r="D1" s="216"/>
      <c r="E1" s="216"/>
      <c r="F1" s="216"/>
      <c r="G1" s="216"/>
      <c r="H1" s="216"/>
      <c r="I1" s="216"/>
    </row>
    <row r="2" spans="1:9" ht="15.75" x14ac:dyDescent="0.25">
      <c r="A2" s="166" t="s">
        <v>119</v>
      </c>
      <c r="B2" s="167"/>
      <c r="C2" s="167"/>
      <c r="D2" s="167"/>
      <c r="E2" s="167"/>
      <c r="F2" s="167"/>
      <c r="G2" s="167"/>
      <c r="H2" s="167"/>
      <c r="I2" s="168"/>
    </row>
    <row r="3" spans="1:9" ht="15.75" x14ac:dyDescent="0.25">
      <c r="A3" s="169" t="s">
        <v>153</v>
      </c>
      <c r="B3" s="170"/>
      <c r="C3" s="170"/>
      <c r="D3" s="170"/>
      <c r="E3" s="170"/>
      <c r="F3" s="170"/>
      <c r="G3" s="170"/>
      <c r="H3" s="170"/>
      <c r="I3" s="171"/>
    </row>
    <row r="4" spans="1:9" ht="15.75" thickBot="1" x14ac:dyDescent="0.3">
      <c r="A4" s="112"/>
      <c r="B4" s="112"/>
      <c r="C4" s="112"/>
      <c r="D4" s="112"/>
      <c r="E4" s="112"/>
      <c r="F4" s="112"/>
      <c r="G4" s="113"/>
      <c r="H4" s="113"/>
      <c r="I4" s="113"/>
    </row>
    <row r="5" spans="1:9" ht="16.5" thickBot="1" x14ac:dyDescent="0.3">
      <c r="A5" s="217" t="s">
        <v>154</v>
      </c>
      <c r="B5" s="218"/>
      <c r="C5" s="218"/>
      <c r="D5" s="218"/>
      <c r="E5" s="218"/>
      <c r="F5" s="219"/>
      <c r="G5" s="220">
        <v>375091.38</v>
      </c>
      <c r="H5" s="221"/>
      <c r="I5" s="222"/>
    </row>
    <row r="6" spans="1:9" ht="16.5" thickBot="1" x14ac:dyDescent="0.3">
      <c r="A6" s="211" t="s">
        <v>155</v>
      </c>
      <c r="B6" s="212"/>
      <c r="C6" s="212"/>
      <c r="D6" s="212"/>
      <c r="E6" s="212"/>
      <c r="F6" s="212"/>
      <c r="G6" s="212"/>
      <c r="H6" s="212"/>
      <c r="I6" s="213"/>
    </row>
    <row r="7" spans="1:9" ht="35.25" customHeight="1" x14ac:dyDescent="0.25">
      <c r="A7" s="184" t="s">
        <v>120</v>
      </c>
      <c r="B7" s="184"/>
      <c r="C7" s="184"/>
      <c r="D7" s="184"/>
      <c r="E7" s="184"/>
      <c r="F7" s="184"/>
      <c r="G7" s="194">
        <v>6836066.3099999996</v>
      </c>
      <c r="H7" s="195"/>
      <c r="I7" s="195"/>
    </row>
    <row r="8" spans="1:9" ht="15" customHeight="1" x14ac:dyDescent="0.25">
      <c r="A8" s="186" t="s">
        <v>121</v>
      </c>
      <c r="B8" s="187"/>
      <c r="C8" s="187"/>
      <c r="D8" s="187"/>
      <c r="E8" s="187"/>
      <c r="F8" s="188"/>
      <c r="G8" s="196">
        <v>167475</v>
      </c>
      <c r="H8" s="197"/>
      <c r="I8" s="198"/>
    </row>
    <row r="9" spans="1:9" ht="16.5" thickBot="1" x14ac:dyDescent="0.3">
      <c r="A9" s="199" t="s">
        <v>160</v>
      </c>
      <c r="B9" s="200"/>
      <c r="C9" s="200"/>
      <c r="D9" s="200"/>
      <c r="E9" s="200"/>
      <c r="F9" s="201"/>
      <c r="G9" s="202">
        <v>50406.32</v>
      </c>
      <c r="H9" s="203"/>
      <c r="I9" s="204"/>
    </row>
    <row r="10" spans="1:9" ht="16.5" thickBot="1" x14ac:dyDescent="0.3">
      <c r="A10" s="205" t="s">
        <v>156</v>
      </c>
      <c r="B10" s="206"/>
      <c r="C10" s="206"/>
      <c r="D10" s="206"/>
      <c r="E10" s="206"/>
      <c r="F10" s="207"/>
      <c r="G10" s="208">
        <f>G7+G8+G9</f>
        <v>7053947.6299999999</v>
      </c>
      <c r="H10" s="209"/>
      <c r="I10" s="210"/>
    </row>
    <row r="11" spans="1:9" ht="16.5" thickBot="1" x14ac:dyDescent="0.3">
      <c r="A11" s="211" t="s">
        <v>157</v>
      </c>
      <c r="B11" s="212"/>
      <c r="C11" s="212"/>
      <c r="D11" s="212"/>
      <c r="E11" s="212"/>
      <c r="F11" s="212"/>
      <c r="G11" s="212"/>
      <c r="H11" s="212"/>
      <c r="I11" s="213"/>
    </row>
    <row r="12" spans="1:9" ht="30.75" customHeight="1" x14ac:dyDescent="0.25">
      <c r="A12" s="184" t="s">
        <v>122</v>
      </c>
      <c r="B12" s="184"/>
      <c r="C12" s="184"/>
      <c r="D12" s="184"/>
      <c r="E12" s="184"/>
      <c r="F12" s="184"/>
      <c r="G12" s="214">
        <v>5265583.93</v>
      </c>
      <c r="H12" s="215"/>
      <c r="I12" s="215"/>
    </row>
    <row r="13" spans="1:9" ht="19.5" customHeight="1" x14ac:dyDescent="0.25">
      <c r="A13" s="184" t="s">
        <v>123</v>
      </c>
      <c r="B13" s="184"/>
      <c r="C13" s="184"/>
      <c r="D13" s="184"/>
      <c r="E13" s="184"/>
      <c r="F13" s="184"/>
      <c r="G13" s="149">
        <v>524806.80000000005</v>
      </c>
      <c r="H13" s="185"/>
      <c r="I13" s="185"/>
    </row>
    <row r="14" spans="1:9" ht="21.75" customHeight="1" x14ac:dyDescent="0.25">
      <c r="A14" s="184" t="s">
        <v>124</v>
      </c>
      <c r="B14" s="184"/>
      <c r="C14" s="184"/>
      <c r="D14" s="184"/>
      <c r="E14" s="184"/>
      <c r="F14" s="184"/>
      <c r="G14" s="149">
        <v>932018.99</v>
      </c>
      <c r="H14" s="185"/>
      <c r="I14" s="185"/>
    </row>
    <row r="15" spans="1:9" ht="23.25" customHeight="1" x14ac:dyDescent="0.25">
      <c r="A15" s="186" t="s">
        <v>125</v>
      </c>
      <c r="B15" s="187"/>
      <c r="C15" s="187"/>
      <c r="D15" s="187"/>
      <c r="E15" s="187"/>
      <c r="F15" s="188"/>
      <c r="G15" s="181">
        <v>244679</v>
      </c>
      <c r="H15" s="182"/>
      <c r="I15" s="183"/>
    </row>
    <row r="16" spans="1:9" ht="16.5" thickBot="1" x14ac:dyDescent="0.3">
      <c r="A16" s="189" t="s">
        <v>158</v>
      </c>
      <c r="B16" s="190"/>
      <c r="C16" s="190"/>
      <c r="D16" s="190"/>
      <c r="E16" s="190"/>
      <c r="F16" s="190"/>
      <c r="G16" s="191">
        <f>G12+G13+G14+G15</f>
        <v>6967088.7199999997</v>
      </c>
      <c r="H16" s="192"/>
      <c r="I16" s="193"/>
    </row>
    <row r="17" spans="1:10" x14ac:dyDescent="0.25">
      <c r="A17" s="166" t="s">
        <v>159</v>
      </c>
      <c r="B17" s="167"/>
      <c r="C17" s="167"/>
      <c r="D17" s="167"/>
      <c r="E17" s="167"/>
      <c r="F17" s="168"/>
      <c r="G17" s="172">
        <f>G5+G10-G16</f>
        <v>461950.29000000004</v>
      </c>
      <c r="H17" s="173"/>
      <c r="I17" s="174"/>
    </row>
    <row r="18" spans="1:10" x14ac:dyDescent="0.25">
      <c r="A18" s="169"/>
      <c r="B18" s="170"/>
      <c r="C18" s="170"/>
      <c r="D18" s="170"/>
      <c r="E18" s="170"/>
      <c r="F18" s="171"/>
      <c r="G18" s="175"/>
      <c r="H18" s="176"/>
      <c r="I18" s="177"/>
    </row>
    <row r="20" spans="1:10" ht="15.75" x14ac:dyDescent="0.25">
      <c r="A20" s="178" t="s">
        <v>126</v>
      </c>
      <c r="B20" s="179"/>
      <c r="C20" s="179"/>
      <c r="D20" s="179"/>
      <c r="E20" s="179"/>
      <c r="F20" s="180"/>
      <c r="G20" s="181"/>
      <c r="H20" s="182"/>
      <c r="I20" s="183"/>
    </row>
    <row r="21" spans="1:10" ht="49.5" customHeight="1" x14ac:dyDescent="0.25">
      <c r="A21" s="163" t="s">
        <v>161</v>
      </c>
      <c r="B21" s="163"/>
      <c r="C21" s="163"/>
      <c r="D21" s="163"/>
      <c r="E21" s="163"/>
      <c r="F21" s="163"/>
      <c r="G21" s="164">
        <v>4969699</v>
      </c>
      <c r="H21" s="165"/>
      <c r="I21" s="165"/>
    </row>
    <row r="22" spans="1:10" ht="33" customHeight="1" x14ac:dyDescent="0.25">
      <c r="A22" s="163" t="s">
        <v>162</v>
      </c>
      <c r="B22" s="163"/>
      <c r="C22" s="163"/>
      <c r="D22" s="163"/>
      <c r="E22" s="163"/>
      <c r="F22" s="163"/>
      <c r="G22" s="164">
        <v>128462</v>
      </c>
      <c r="H22" s="165"/>
      <c r="I22" s="165"/>
    </row>
    <row r="23" spans="1:10" ht="60.75" customHeight="1" x14ac:dyDescent="0.3">
      <c r="A23" s="161" t="s">
        <v>167</v>
      </c>
      <c r="B23" s="161"/>
      <c r="C23" s="161"/>
      <c r="D23" s="161"/>
      <c r="E23" s="161"/>
      <c r="F23" s="161"/>
      <c r="G23" s="162" t="s">
        <v>178</v>
      </c>
      <c r="H23" s="162"/>
      <c r="I23" s="162"/>
      <c r="J23" s="116"/>
    </row>
    <row r="24" spans="1:10" ht="30" customHeight="1" x14ac:dyDescent="0.25">
      <c r="A24" s="163" t="s">
        <v>163</v>
      </c>
      <c r="B24" s="163"/>
      <c r="C24" s="163"/>
      <c r="D24" s="163"/>
      <c r="E24" s="163"/>
      <c r="F24" s="163"/>
      <c r="G24" s="157" t="s">
        <v>168</v>
      </c>
      <c r="H24" s="158"/>
      <c r="I24" s="158"/>
    </row>
    <row r="25" spans="1:10" ht="24" customHeight="1" x14ac:dyDescent="0.25">
      <c r="A25" s="156" t="s">
        <v>164</v>
      </c>
      <c r="B25" s="156"/>
      <c r="C25" s="156"/>
      <c r="D25" s="156"/>
      <c r="E25" s="156"/>
      <c r="F25" s="156"/>
      <c r="G25" s="157" t="s">
        <v>169</v>
      </c>
      <c r="H25" s="158"/>
      <c r="I25" s="158"/>
    </row>
    <row r="26" spans="1:10" ht="32.25" customHeight="1" x14ac:dyDescent="0.25">
      <c r="A26" s="159" t="s">
        <v>127</v>
      </c>
      <c r="B26" s="159"/>
      <c r="C26" s="159"/>
      <c r="D26" s="159"/>
      <c r="E26" s="159"/>
      <c r="F26" s="159"/>
      <c r="G26" s="157" t="s">
        <v>170</v>
      </c>
      <c r="H26" s="158"/>
      <c r="I26" s="158"/>
    </row>
    <row r="27" spans="1:10" ht="39.75" customHeight="1" x14ac:dyDescent="0.3">
      <c r="A27" s="161" t="s">
        <v>165</v>
      </c>
      <c r="B27" s="161"/>
      <c r="C27" s="161"/>
      <c r="D27" s="161"/>
      <c r="E27" s="161"/>
      <c r="F27" s="161"/>
      <c r="G27" s="162" t="s">
        <v>171</v>
      </c>
      <c r="H27" s="162"/>
      <c r="I27" s="162"/>
      <c r="J27" s="117"/>
    </row>
    <row r="29" spans="1:10" x14ac:dyDescent="0.25">
      <c r="A29" t="s">
        <v>116</v>
      </c>
      <c r="D29" t="s">
        <v>117</v>
      </c>
    </row>
    <row r="31" spans="1:10" x14ac:dyDescent="0.25">
      <c r="A31" t="s">
        <v>166</v>
      </c>
    </row>
  </sheetData>
  <mergeCells count="43">
    <mergeCell ref="A25:F25"/>
    <mergeCell ref="G25:I25"/>
    <mergeCell ref="A26:F26"/>
    <mergeCell ref="G26:I26"/>
    <mergeCell ref="A27:F27"/>
    <mergeCell ref="G27:I27"/>
    <mergeCell ref="A22:F22"/>
    <mergeCell ref="G22:I22"/>
    <mergeCell ref="A23:F23"/>
    <mergeCell ref="G23:I23"/>
    <mergeCell ref="A24:F24"/>
    <mergeCell ref="G24:I24"/>
    <mergeCell ref="A17:F18"/>
    <mergeCell ref="G17:I18"/>
    <mergeCell ref="A20:F20"/>
    <mergeCell ref="G20:I20"/>
    <mergeCell ref="A21:F21"/>
    <mergeCell ref="G21:I21"/>
    <mergeCell ref="A14:F14"/>
    <mergeCell ref="G14:I14"/>
    <mergeCell ref="A15:F15"/>
    <mergeCell ref="G15:I15"/>
    <mergeCell ref="A16:F16"/>
    <mergeCell ref="G16:I16"/>
    <mergeCell ref="A13:F13"/>
    <mergeCell ref="G13:I13"/>
    <mergeCell ref="A7:F7"/>
    <mergeCell ref="G7:I7"/>
    <mergeCell ref="A8:F8"/>
    <mergeCell ref="G8:I8"/>
    <mergeCell ref="A9:F9"/>
    <mergeCell ref="G9:I9"/>
    <mergeCell ref="A10:F10"/>
    <mergeCell ref="G10:I10"/>
    <mergeCell ref="A11:I11"/>
    <mergeCell ref="A12:F12"/>
    <mergeCell ref="G12:I12"/>
    <mergeCell ref="A6:I6"/>
    <mergeCell ref="A1:I1"/>
    <mergeCell ref="A2:I2"/>
    <mergeCell ref="A3:I3"/>
    <mergeCell ref="A5:F5"/>
    <mergeCell ref="G5:I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Отчет по коммерческой деят- 2кв</vt:lpstr>
      <vt:lpstr>Отчет по коммерческой деят1кв</vt:lpstr>
      <vt:lpstr>Отчет по основной деят-сти 2 кв</vt:lpstr>
      <vt:lpstr>Отчет по основной деят-сти 1кв</vt:lpstr>
      <vt:lpstr>Движение ден. средств за 2кв</vt:lpstr>
      <vt:lpstr>Движение ден. средств за 1 кв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2017-09-19T14:08:38Z</dcterms:modified>
</cp:coreProperties>
</file>