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СЖ-док\ОСЧ   2018    АПРЕЛЬ\"/>
    </mc:Choice>
  </mc:AlternateContent>
  <bookViews>
    <workbookView xWindow="0" yWindow="0" windowWidth="28800" windowHeight="11532"/>
  </bookViews>
  <sheets>
    <sheet name="Смета  2017 исполнение-26,51" sheetId="25" r:id="rId1"/>
  </sheets>
  <definedNames>
    <definedName name="_xlnm.Print_Titles" localSheetId="0">'Смета  2017 исполнение-26,51'!$7:$7</definedName>
  </definedNames>
  <calcPr calcId="152511"/>
</workbook>
</file>

<file path=xl/calcChain.xml><?xml version="1.0" encoding="utf-8"?>
<calcChain xmlns="http://schemas.openxmlformats.org/spreadsheetml/2006/main">
  <c r="C49" i="25" l="1"/>
  <c r="C15" i="25" l="1"/>
  <c r="C14" i="25"/>
  <c r="C12" i="25"/>
  <c r="C11" i="25"/>
  <c r="C10" i="25"/>
  <c r="C9" i="25"/>
  <c r="E6" i="25"/>
  <c r="D52" i="25" l="1"/>
  <c r="E51" i="25"/>
  <c r="C51" i="25"/>
  <c r="E50" i="25"/>
  <c r="C50" i="25"/>
  <c r="E48" i="25"/>
  <c r="C48" i="25"/>
  <c r="E47" i="25"/>
  <c r="C47" i="25"/>
  <c r="E46" i="25"/>
  <c r="C46" i="25"/>
  <c r="E45" i="25"/>
  <c r="C45" i="25"/>
  <c r="E44" i="25"/>
  <c r="C44" i="25"/>
  <c r="E43" i="25"/>
  <c r="C43" i="25"/>
  <c r="F42" i="25"/>
  <c r="E42" i="25"/>
  <c r="C42" i="25"/>
  <c r="E41" i="25"/>
  <c r="C41" i="25"/>
  <c r="E40" i="25"/>
  <c r="C40" i="25"/>
  <c r="E39" i="25"/>
  <c r="C39" i="25"/>
  <c r="E38" i="25"/>
  <c r="C38" i="25"/>
  <c r="E37" i="25"/>
  <c r="C37" i="25"/>
  <c r="E36" i="25"/>
  <c r="C36" i="25"/>
  <c r="E35" i="25"/>
  <c r="C35" i="25"/>
  <c r="E34" i="25"/>
  <c r="C34" i="25"/>
  <c r="E33" i="25"/>
  <c r="C33" i="25"/>
  <c r="E32" i="25"/>
  <c r="C32" i="25"/>
  <c r="E31" i="25"/>
  <c r="C31" i="25"/>
  <c r="E30" i="25"/>
  <c r="C30" i="25"/>
  <c r="E29" i="25"/>
  <c r="C29" i="25"/>
  <c r="F28" i="25"/>
  <c r="E28" i="25"/>
  <c r="C28" i="25"/>
  <c r="E27" i="25"/>
  <c r="C27" i="25"/>
  <c r="E26" i="25"/>
  <c r="C26" i="25"/>
  <c r="E25" i="25"/>
  <c r="C25" i="25"/>
  <c r="E24" i="25"/>
  <c r="C24" i="25"/>
  <c r="E23" i="25"/>
  <c r="C23" i="25"/>
  <c r="E22" i="25"/>
  <c r="C22" i="25"/>
  <c r="E21" i="25"/>
  <c r="C21" i="25"/>
  <c r="E20" i="25"/>
  <c r="C20" i="25"/>
  <c r="F16" i="25"/>
  <c r="D16" i="25"/>
  <c r="E15" i="25"/>
  <c r="E14" i="25"/>
  <c r="C16" i="25"/>
  <c r="F13" i="25"/>
  <c r="D13" i="25"/>
  <c r="E12" i="25"/>
  <c r="E11" i="25"/>
  <c r="E10" i="25"/>
  <c r="E9" i="25"/>
  <c r="C13" i="25"/>
  <c r="F52" i="25" l="1"/>
  <c r="E13" i="25"/>
  <c r="D17" i="25"/>
  <c r="D53" i="25" s="1"/>
  <c r="F17" i="25"/>
  <c r="F6" i="25" s="1"/>
  <c r="G6" i="25" s="1"/>
  <c r="E16" i="25"/>
  <c r="C17" i="25"/>
  <c r="C52" i="25"/>
  <c r="E52" i="25"/>
  <c r="E17" i="25" l="1"/>
  <c r="E53" i="25"/>
  <c r="F53" i="25"/>
  <c r="F54" i="25" s="1"/>
  <c r="C53" i="25"/>
  <c r="C54" i="25" s="1"/>
  <c r="E55" i="25" s="1"/>
</calcChain>
</file>

<file path=xl/sharedStrings.xml><?xml version="1.0" encoding="utf-8"?>
<sst xmlns="http://schemas.openxmlformats.org/spreadsheetml/2006/main" count="102" uniqueCount="97">
  <si>
    <t>Слесарь-сантехник</t>
  </si>
  <si>
    <t>Итого</t>
  </si>
  <si>
    <t>Почтовые расходы</t>
  </si>
  <si>
    <t>Техническое обслуживание индивидуального теплового пункта</t>
  </si>
  <si>
    <r>
      <rPr>
        <b/>
        <i/>
        <sz val="12"/>
        <rFont val="Arial"/>
        <family val="2"/>
        <charset val="204"/>
      </rPr>
      <t>Расходы на содержание и техническое обслуживание дома</t>
    </r>
  </si>
  <si>
    <t>Начисления в фонды 20,2 %</t>
  </si>
  <si>
    <t>Итого  расходов на персонал</t>
  </si>
  <si>
    <t xml:space="preserve">Тариф, руб. с  кв.м </t>
  </si>
  <si>
    <t>Услуги  стационарной  связи,6  телефонов ( офис ТСЖ и 4  консъержки)</t>
  </si>
  <si>
    <t>Услуги  РКЦ</t>
  </si>
  <si>
    <t>Услуги банка</t>
  </si>
  <si>
    <t>Ремонт   и  замена  комплектующих  ИТП</t>
  </si>
  <si>
    <t>Обслуживание   системы  видеонаблюдения,шлагбаумов  и  домофонов</t>
  </si>
  <si>
    <t>договор  с  ООО  "Связь-сервис"</t>
  </si>
  <si>
    <t>страхование в   ОСАО  "Ресо-Гарантия"</t>
  </si>
  <si>
    <t>Механизированная уборка снега   включая  вывоз  на  полигон</t>
  </si>
  <si>
    <t>ИТОГО    расходов  на  содержание МКД</t>
  </si>
  <si>
    <t>ВСЕГО  РАСХОДОВ</t>
  </si>
  <si>
    <t>Итого:</t>
  </si>
  <si>
    <t>12 месяцев</t>
  </si>
  <si>
    <t>договор   с  Ростелеком</t>
  </si>
  <si>
    <t>Расходы на персонал  (  в  т. ч.  НДФЛ  -  13 %)</t>
  </si>
  <si>
    <t>Юридические  услуги</t>
  </si>
  <si>
    <t xml:space="preserve">ИТОГО    ТАРИФ  :  руб./ кв.м. </t>
  </si>
  <si>
    <t>Услуги  председателя  Правления ТСЖ</t>
  </si>
  <si>
    <t xml:space="preserve">Все функции руководителя по Уставу ТСЖ    по  дог.  ИП              </t>
  </si>
  <si>
    <t>Услуга</t>
  </si>
  <si>
    <t>Перечень видов и услуг по содержанию и ремонту</t>
  </si>
  <si>
    <t>Услуги  интернета</t>
  </si>
  <si>
    <t>Управляющий</t>
  </si>
  <si>
    <t xml:space="preserve"> месяц</t>
  </si>
  <si>
    <t>Страхование гражданской ответственности по лифтам</t>
  </si>
  <si>
    <t>Канцелярские товары</t>
  </si>
  <si>
    <t>Чистящие средства на уборку мест общего пользования (растворители от вандальных надписей, порошки, хлорка и т.п.)</t>
  </si>
  <si>
    <t>Услуги типографии (печать бланков к общему собранию собственников дома)</t>
  </si>
  <si>
    <t>Обслуживание конструктивных элементов жилых зданий ( за исключением крыш и подвалов)</t>
  </si>
  <si>
    <t>Содержание помещений, входящих в состав общего имущества ( в т.ч. уборка подъездов) без чердаков</t>
  </si>
  <si>
    <t xml:space="preserve">Обслуживание внутридомового электрооборудования. </t>
  </si>
  <si>
    <t>Договор  с  ИП  Старцев А.П.</t>
  </si>
  <si>
    <t>Техническое  обслуживание   и  ремонт    лифтов (8  шт.)</t>
  </si>
  <si>
    <t>договор  с УК  ООО  "Лифтремонт"</t>
  </si>
  <si>
    <t>Договор  с  ИП</t>
  </si>
  <si>
    <t xml:space="preserve"> Работы, выполняемые в целях надлежащего содержания мусоропроводов многоквартирных домов:</t>
  </si>
  <si>
    <t>Договор    ГПХ  с  Козловым</t>
  </si>
  <si>
    <t xml:space="preserve">Услуги связи стационарной,                                              6 номеров                                </t>
  </si>
  <si>
    <t xml:space="preserve">Оплата налогов  в  ПФР  </t>
  </si>
  <si>
    <t>Отпуска, компенсация  за  неиспользованный   отпуск</t>
  </si>
  <si>
    <t>Ремонт  и  обслуживаниеи оргтехники</t>
  </si>
  <si>
    <t>Услуги СГМУП "РКЦ ЖКХ".                                   Тарифы по условиям договора.</t>
  </si>
  <si>
    <t>Промывка  системы  отопления  и поверка  счетчиков ОДПУ</t>
  </si>
  <si>
    <t>Расходные материалы   на  содержание  систем водоснабжения  (холодного  и горячего),отопления  и  водоотведения  в  МКД</t>
  </si>
  <si>
    <t>Расходные  материалы  для  содержания электрооборудования  МКД</t>
  </si>
  <si>
    <t>Расходные  материалы  хозяйственного  назначения</t>
  </si>
  <si>
    <t xml:space="preserve">ТО   и  текущий  ремонт пожарной  сигнализации  и  оповещения,проверка  работоспособности подпора  воздуха и  дымоудаления  2  раза  в  год. </t>
  </si>
  <si>
    <t>Работы  по содержанию  придомовой  территории в летний  и  зимний  периоды  времени</t>
  </si>
  <si>
    <t>Договор  ГПХ  с  дворником</t>
  </si>
  <si>
    <t>ИТОГО  за  2017  год.</t>
  </si>
  <si>
    <t>Договор  с ИП</t>
  </si>
  <si>
    <t>Бухгалтерское  сопровождение и услуги по ведению и заполнению ГИС ЖКХ</t>
  </si>
  <si>
    <t>печать  бланков  для    проведения  общих  собраний</t>
  </si>
  <si>
    <t>Договор  ГПХ  с разнорабочим (50%)</t>
  </si>
  <si>
    <t>Договор  ГПХ  с  разнорабочим  (50%)</t>
  </si>
  <si>
    <t>Дератизация, дезинсекция МОП</t>
  </si>
  <si>
    <t>Договор с СЭС</t>
  </si>
  <si>
    <t>Специалист по  работе  с  абонентами</t>
  </si>
  <si>
    <t>ИП</t>
  </si>
  <si>
    <t>Аварийные  работы</t>
  </si>
  <si>
    <t>РКО  Сбербанк : Спец.счет и  основной  счет</t>
  </si>
  <si>
    <t>период с ноября 2016 г  по   апрель 2017г.</t>
  </si>
  <si>
    <t>Договор   ГПХ  с  тех. Персоналом ( 2  чел.)</t>
  </si>
  <si>
    <t>по штатному  расписанию</t>
  </si>
  <si>
    <t>По штатному  расписанию</t>
  </si>
  <si>
    <r>
      <rPr>
        <b/>
        <i/>
        <sz val="9"/>
        <rFont val="Arial"/>
        <family val="2"/>
        <charset val="204"/>
      </rPr>
      <t>Услуга</t>
    </r>
  </si>
  <si>
    <r>
      <t xml:space="preserve">Тариф, руб. </t>
    </r>
    <r>
      <rPr>
        <b/>
        <i/>
        <sz val="9"/>
        <rFont val="Bookman Old Style"/>
        <family val="1"/>
        <charset val="204"/>
      </rPr>
      <t xml:space="preserve"> с  кв.м.</t>
    </r>
  </si>
  <si>
    <r>
      <rPr>
        <b/>
        <i/>
        <sz val="9"/>
        <rFont val="Arial"/>
        <family val="2"/>
        <charset val="204"/>
      </rPr>
      <t>1 месяц</t>
    </r>
  </si>
  <si>
    <r>
      <rPr>
        <b/>
        <i/>
        <sz val="9"/>
        <rFont val="Arial"/>
        <family val="2"/>
        <charset val="204"/>
      </rPr>
      <t>Примечание</t>
    </r>
  </si>
  <si>
    <t>*</t>
  </si>
  <si>
    <t>Допускается ТСЖ  превышение  фактических  расходов  одних  статей    расходов  за  счет  экономии  по  другим  статьям расходов</t>
  </si>
  <si>
    <t>Председатель  ТСЖ "Светлое"</t>
  </si>
  <si>
    <t>В.М.Шварцкопф</t>
  </si>
  <si>
    <t>Исполнение  сметы</t>
  </si>
  <si>
    <t>2017  год</t>
  </si>
  <si>
    <t>Пени  и  штрафы</t>
  </si>
  <si>
    <t>Экономия  по   статье " Утилизация   ртутных  ламп"</t>
  </si>
  <si>
    <t>Содержание  жилфонда   при  тарифе -                                                26,51  руб. * 26860,75  кв.м = 712078,48 руб./  месяц</t>
  </si>
  <si>
    <t>СПРАВОЧНО : сметные расходы    на   1   кв.м  -                  26,51 руб.</t>
  </si>
  <si>
    <t>Утверждено Протоколом    правления  ТСЖ   № ___от "___" _________ 2018  года</t>
  </si>
  <si>
    <t>СМЕТА НА СОДЕРЖАНИЕ И РЕМОНТ ОБЩЕГО ИМУЩЕСТВА ТСЖ "СВЕТЛОЕ" на 2017 год                                                                                                                                                                по  статье : "Содержание  и  текущий  ремонт  жилфонда"</t>
  </si>
  <si>
    <t>Сумма  за  2017 год</t>
  </si>
  <si>
    <t>Площадь  дома</t>
  </si>
  <si>
    <t>приобретение  компьютера  главному инженеру -  40499  руб.; заправка  картриджей на  5 комтьютеров - 13809; сервер  для  домена - 2700 руб.; ЭЦП - 1730  руб.;  настройка  сети,установка  программ -  13650  руб.</t>
  </si>
  <si>
    <t xml:space="preserve">Текущий  ремонт  лестничных площадок  +материалы  </t>
  </si>
  <si>
    <t xml:space="preserve">Текущий  ремонт  МОП </t>
  </si>
  <si>
    <t xml:space="preserve">Благоустройство придомовой территории </t>
  </si>
  <si>
    <t>Изготовление цветочных  клумб (5  шт),  приобретение  кустарников,  саженцев  деревьев,  рассаду  цветгов,  торф,удобрние</t>
  </si>
  <si>
    <t>аварийные  работы  по  пож.  водопроводу  и  замена  клапанов  на  катушки</t>
  </si>
  <si>
    <t>приложение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</si>
</sst>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i/>
      <sz val="10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name val="Bookman Old Style"/>
      <family val="1"/>
      <charset val="204"/>
    </font>
    <font>
      <b/>
      <sz val="14"/>
      <name val="Arial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5" fillId="0" borderId="0" xfId="0" applyFont="1"/>
    <xf numFmtId="0" fontId="0" fillId="0" borderId="0" xfId="0" applyAlignment="1">
      <alignment vertical="center" wrapText="1"/>
    </xf>
    <xf numFmtId="0" fontId="7" fillId="0" borderId="0" xfId="0" applyFont="1"/>
    <xf numFmtId="2" fontId="1" fillId="0" borderId="5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2" fontId="1" fillId="0" borderId="13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3" fontId="1" fillId="0" borderId="6" xfId="0" applyNumberFormat="1" applyFont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wrapText="1"/>
    </xf>
    <xf numFmtId="3" fontId="1" fillId="0" borderId="13" xfId="0" applyNumberFormat="1" applyFont="1" applyBorder="1" applyAlignment="1">
      <alignment horizontal="center" vertical="center"/>
    </xf>
    <xf numFmtId="2" fontId="10" fillId="3" borderId="13" xfId="0" applyNumberFormat="1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2" fontId="1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3" borderId="19" xfId="0" applyFont="1" applyFill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10" fillId="3" borderId="18" xfId="0" applyNumberFormat="1" applyFont="1" applyFill="1" applyBorder="1" applyAlignment="1">
      <alignment vertical="center"/>
    </xf>
    <xf numFmtId="3" fontId="1" fillId="3" borderId="13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3" fontId="1" fillId="3" borderId="18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17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" fillId="0" borderId="16" xfId="0" applyFont="1" applyBorder="1" applyAlignment="1">
      <alignment horizontal="left" vertical="center" wrapText="1"/>
    </xf>
    <xf numFmtId="3" fontId="1" fillId="3" borderId="16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3" fontId="1" fillId="3" borderId="8" xfId="0" applyNumberFormat="1" applyFont="1" applyFill="1" applyBorder="1" applyAlignment="1">
      <alignment horizontal="center" vertical="center" wrapText="1"/>
    </xf>
    <xf numFmtId="3" fontId="10" fillId="3" borderId="13" xfId="0" applyNumberFormat="1" applyFont="1" applyFill="1" applyBorder="1" applyAlignment="1">
      <alignment horizontal="center" vertical="center"/>
    </xf>
    <xf numFmtId="3" fontId="1" fillId="3" borderId="0" xfId="0" applyNumberFormat="1" applyFont="1" applyFill="1" applyAlignment="1">
      <alignment horizontal="center"/>
    </xf>
    <xf numFmtId="0" fontId="1" fillId="0" borderId="10" xfId="0" applyFont="1" applyFill="1" applyBorder="1" applyAlignment="1">
      <alignment vertical="center" wrapText="1"/>
    </xf>
    <xf numFmtId="2" fontId="1" fillId="0" borderId="18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0" fillId="4" borderId="18" xfId="0" applyFill="1" applyBorder="1" applyAlignment="1">
      <alignment horizontal="center" vertical="center"/>
    </xf>
    <xf numFmtId="0" fontId="6" fillId="4" borderId="12" xfId="0" applyFont="1" applyFill="1" applyBorder="1" applyAlignment="1">
      <alignment vertical="center" wrapText="1"/>
    </xf>
    <xf numFmtId="2" fontId="6" fillId="4" borderId="5" xfId="0" applyNumberFormat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4" fontId="3" fillId="2" borderId="13" xfId="0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horizontal="left" vertical="center" wrapText="1"/>
    </xf>
    <xf numFmtId="3" fontId="15" fillId="4" borderId="13" xfId="0" applyNumberFormat="1" applyFont="1" applyFill="1" applyBorder="1" applyAlignment="1">
      <alignment horizontal="center" vertical="center"/>
    </xf>
    <xf numFmtId="3" fontId="3" fillId="4" borderId="11" xfId="0" applyNumberFormat="1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 wrapText="1"/>
    </xf>
    <xf numFmtId="3" fontId="10" fillId="3" borderId="21" xfId="0" applyNumberFormat="1" applyFont="1" applyFill="1" applyBorder="1" applyAlignment="1">
      <alignment vertical="center"/>
    </xf>
    <xf numFmtId="3" fontId="3" fillId="4" borderId="13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wrapText="1"/>
    </xf>
    <xf numFmtId="0" fontId="11" fillId="0" borderId="13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vertical="center" wrapText="1"/>
    </xf>
    <xf numFmtId="2" fontId="10" fillId="4" borderId="17" xfId="0" applyNumberFormat="1" applyFont="1" applyFill="1" applyBorder="1" applyAlignment="1">
      <alignment horizontal="center" vertical="center"/>
    </xf>
    <xf numFmtId="3" fontId="10" fillId="4" borderId="17" xfId="0" applyNumberFormat="1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left" vertical="center" wrapText="1"/>
    </xf>
    <xf numFmtId="3" fontId="6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12" fillId="4" borderId="19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3" fontId="3" fillId="3" borderId="23" xfId="0" applyNumberFormat="1" applyFont="1" applyFill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left" vertical="center" wrapText="1"/>
    </xf>
    <xf numFmtId="4" fontId="12" fillId="3" borderId="13" xfId="0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0" fontId="1" fillId="3" borderId="11" xfId="0" applyFont="1" applyFill="1" applyBorder="1" applyAlignment="1">
      <alignment vertical="center" wrapText="1"/>
    </xf>
    <xf numFmtId="2" fontId="1" fillId="3" borderId="13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3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4" fontId="13" fillId="3" borderId="13" xfId="0" applyNumberFormat="1" applyFont="1" applyFill="1" applyBorder="1" applyAlignment="1">
      <alignment horizontal="left" vertical="center" wrapText="1"/>
    </xf>
    <xf numFmtId="4" fontId="10" fillId="3" borderId="18" xfId="0" applyNumberFormat="1" applyFont="1" applyFill="1" applyBorder="1" applyAlignment="1">
      <alignment horizontal="center" vertical="center"/>
    </xf>
    <xf numFmtId="2" fontId="8" fillId="3" borderId="13" xfId="0" applyNumberFormat="1" applyFont="1" applyFill="1" applyBorder="1" applyAlignment="1">
      <alignment horizontal="center" vertical="center" wrapText="1"/>
    </xf>
    <xf numFmtId="4" fontId="12" fillId="3" borderId="12" xfId="0" applyNumberFormat="1" applyFont="1" applyFill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" fontId="1" fillId="3" borderId="13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vertical="center" wrapText="1"/>
    </xf>
    <xf numFmtId="3" fontId="10" fillId="0" borderId="17" xfId="0" applyNumberFormat="1" applyFont="1" applyBorder="1" applyAlignment="1">
      <alignment horizontal="left" vertical="center" wrapText="1"/>
    </xf>
    <xf numFmtId="3" fontId="4" fillId="0" borderId="0" xfId="0" applyNumberFormat="1" applyFont="1" applyAlignment="1">
      <alignment vertical="center"/>
    </xf>
    <xf numFmtId="4" fontId="6" fillId="4" borderId="13" xfId="0" applyNumberFormat="1" applyFont="1" applyFill="1" applyBorder="1" applyAlignment="1">
      <alignment horizontal="center" vertical="center"/>
    </xf>
    <xf numFmtId="4" fontId="1" fillId="3" borderId="13" xfId="0" applyNumberFormat="1" applyFont="1" applyFill="1" applyBorder="1" applyAlignment="1">
      <alignment horizontal="center" vertical="center" wrapText="1"/>
    </xf>
    <xf numFmtId="4" fontId="1" fillId="3" borderId="17" xfId="0" applyNumberFormat="1" applyFont="1" applyFill="1" applyBorder="1" applyAlignment="1">
      <alignment horizontal="center" vertical="center"/>
    </xf>
    <xf numFmtId="4" fontId="10" fillId="4" borderId="17" xfId="0" applyNumberFormat="1" applyFont="1" applyFill="1" applyBorder="1" applyAlignment="1">
      <alignment horizontal="center" vertical="center"/>
    </xf>
    <xf numFmtId="4" fontId="10" fillId="4" borderId="15" xfId="0" applyNumberFormat="1" applyFont="1" applyFill="1" applyBorder="1" applyAlignment="1">
      <alignment horizontal="center" vertical="center"/>
    </xf>
    <xf numFmtId="4" fontId="10" fillId="5" borderId="10" xfId="0" applyNumberFormat="1" applyFont="1" applyFill="1" applyBorder="1" applyAlignment="1">
      <alignment horizontal="center" vertical="center"/>
    </xf>
    <xf numFmtId="4" fontId="1" fillId="3" borderId="16" xfId="0" applyNumberFormat="1" applyFont="1" applyFill="1" applyBorder="1" applyAlignment="1">
      <alignment horizontal="center" vertical="center"/>
    </xf>
    <xf numFmtId="4" fontId="1" fillId="3" borderId="18" xfId="0" applyNumberFormat="1" applyFont="1" applyFill="1" applyBorder="1" applyAlignment="1">
      <alignment horizontal="center" vertical="center"/>
    </xf>
    <xf numFmtId="4" fontId="1" fillId="3" borderId="1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3" fontId="18" fillId="0" borderId="0" xfId="0" applyNumberFormat="1" applyFont="1" applyAlignment="1">
      <alignment horizontal="center"/>
    </xf>
    <xf numFmtId="0" fontId="18" fillId="0" borderId="0" xfId="0" applyFont="1"/>
    <xf numFmtId="2" fontId="10" fillId="5" borderId="18" xfId="0" applyNumberFormat="1" applyFont="1" applyFill="1" applyBorder="1" applyAlignment="1">
      <alignment vertical="center"/>
    </xf>
    <xf numFmtId="4" fontId="10" fillId="5" borderId="17" xfId="0" applyNumberFormat="1" applyFont="1" applyFill="1" applyBorder="1" applyAlignment="1">
      <alignment horizontal="center" vertical="center"/>
    </xf>
    <xf numFmtId="2" fontId="8" fillId="5" borderId="10" xfId="0" applyNumberFormat="1" applyFont="1" applyFill="1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0" fontId="10" fillId="0" borderId="15" xfId="0" applyFont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left" vertical="center" wrapText="1"/>
    </xf>
    <xf numFmtId="0" fontId="12" fillId="4" borderId="22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" fontId="12" fillId="3" borderId="10" xfId="0" applyNumberFormat="1" applyFont="1" applyFill="1" applyBorder="1" applyAlignment="1">
      <alignment horizontal="left" vertical="center" wrapText="1"/>
    </xf>
    <xf numFmtId="4" fontId="12" fillId="3" borderId="12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00FF00"/>
      <color rgb="FFFFCCFF"/>
      <color rgb="FFFF66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workbookViewId="0">
      <selection activeCell="G1" sqref="G1"/>
    </sheetView>
  </sheetViews>
  <sheetFormatPr defaultRowHeight="13.2" x14ac:dyDescent="0.25"/>
  <cols>
    <col min="1" max="1" width="6.33203125" style="27" customWidth="1"/>
    <col min="2" max="2" width="37.109375" style="2" customWidth="1"/>
    <col min="3" max="3" width="11" style="1" customWidth="1"/>
    <col min="4" max="4" width="12.109375" style="50" customWidth="1"/>
    <col min="5" max="5" width="19.6640625" style="12" customWidth="1"/>
    <col min="6" max="6" width="14.5546875" style="12" customWidth="1"/>
    <col min="7" max="7" width="25.5546875" style="2" customWidth="1"/>
    <col min="9" max="9" width="11.5546875" bestFit="1" customWidth="1"/>
    <col min="11" max="11" width="13" customWidth="1"/>
  </cols>
  <sheetData>
    <row r="1" spans="1:9" x14ac:dyDescent="0.25">
      <c r="G1" s="2" t="s">
        <v>96</v>
      </c>
    </row>
    <row r="3" spans="1:9" ht="26.4" customHeight="1" x14ac:dyDescent="0.25">
      <c r="B3" s="145" t="s">
        <v>86</v>
      </c>
      <c r="C3" s="145"/>
      <c r="D3" s="145"/>
      <c r="E3" s="145"/>
      <c r="F3" s="146"/>
      <c r="G3" s="145"/>
    </row>
    <row r="4" spans="1:9" ht="47.4" customHeight="1" thickBot="1" x14ac:dyDescent="0.3">
      <c r="A4" s="147" t="s">
        <v>87</v>
      </c>
      <c r="B4" s="147"/>
      <c r="C4" s="147"/>
      <c r="D4" s="147"/>
      <c r="E4" s="147"/>
      <c r="F4" s="147"/>
      <c r="G4" s="147"/>
    </row>
    <row r="5" spans="1:9" s="7" customFormat="1" ht="58.5" customHeight="1" thickBot="1" x14ac:dyDescent="0.35">
      <c r="A5" s="94"/>
      <c r="B5" s="148" t="s">
        <v>84</v>
      </c>
      <c r="C5" s="148"/>
      <c r="D5" s="149"/>
      <c r="E5" s="89" t="s">
        <v>88</v>
      </c>
      <c r="F5" s="95" t="s">
        <v>80</v>
      </c>
      <c r="G5" s="96" t="s">
        <v>85</v>
      </c>
    </row>
    <row r="6" spans="1:9" s="101" customFormat="1" ht="28.95" customHeight="1" thickBot="1" x14ac:dyDescent="0.35">
      <c r="A6" s="98"/>
      <c r="B6" s="99" t="s">
        <v>89</v>
      </c>
      <c r="C6" s="157">
        <v>26860.75</v>
      </c>
      <c r="D6" s="158"/>
      <c r="E6" s="100">
        <f>712078.48*12</f>
        <v>8544941.7599999998</v>
      </c>
      <c r="F6" s="110">
        <f>F52+F17</f>
        <v>8420896.9700000007</v>
      </c>
      <c r="G6" s="107">
        <f>E6-F6</f>
        <v>124044.78999999911</v>
      </c>
    </row>
    <row r="7" spans="1:9" s="61" customFormat="1" ht="23.4" thickBot="1" x14ac:dyDescent="0.3">
      <c r="A7" s="60"/>
      <c r="B7" s="90" t="s">
        <v>26</v>
      </c>
      <c r="C7" s="91" t="s">
        <v>7</v>
      </c>
      <c r="D7" s="92" t="s">
        <v>30</v>
      </c>
      <c r="E7" s="93" t="s">
        <v>19</v>
      </c>
      <c r="F7" s="93" t="s">
        <v>81</v>
      </c>
      <c r="G7" s="97" t="s">
        <v>27</v>
      </c>
    </row>
    <row r="8" spans="1:9" s="5" customFormat="1" ht="16.2" thickBot="1" x14ac:dyDescent="0.35">
      <c r="A8" s="69"/>
      <c r="B8" s="150" t="s">
        <v>21</v>
      </c>
      <c r="C8" s="151"/>
      <c r="D8" s="151"/>
      <c r="E8" s="151"/>
      <c r="F8" s="152"/>
      <c r="G8" s="153"/>
    </row>
    <row r="9" spans="1:9" s="10" customFormat="1" ht="34.5" customHeight="1" thickBot="1" x14ac:dyDescent="0.3">
      <c r="A9" s="28">
        <v>1</v>
      </c>
      <c r="B9" s="54" t="s">
        <v>24</v>
      </c>
      <c r="C9" s="11">
        <f>D9/C6</f>
        <v>2.8442243794383999</v>
      </c>
      <c r="D9" s="33">
        <v>76398</v>
      </c>
      <c r="E9" s="17">
        <f>D9*12</f>
        <v>916776</v>
      </c>
      <c r="F9" s="114">
        <v>916776</v>
      </c>
      <c r="G9" s="3" t="s">
        <v>25</v>
      </c>
    </row>
    <row r="10" spans="1:9" s="10" customFormat="1" ht="26.25" customHeight="1" thickBot="1" x14ac:dyDescent="0.3">
      <c r="A10" s="28">
        <v>2</v>
      </c>
      <c r="B10" s="54" t="s">
        <v>29</v>
      </c>
      <c r="C10" s="11">
        <f>D10/C6</f>
        <v>1.9731392459257466</v>
      </c>
      <c r="D10" s="33">
        <v>53000</v>
      </c>
      <c r="E10" s="17">
        <f>D10*12</f>
        <v>636000</v>
      </c>
      <c r="F10" s="114">
        <v>375463</v>
      </c>
      <c r="G10" s="9" t="s">
        <v>65</v>
      </c>
    </row>
    <row r="11" spans="1:9" s="10" customFormat="1" ht="34.5" customHeight="1" thickBot="1" x14ac:dyDescent="0.3">
      <c r="A11" s="28">
        <v>3</v>
      </c>
      <c r="B11" s="54" t="s">
        <v>64</v>
      </c>
      <c r="C11" s="11">
        <f>D11/C6</f>
        <v>1.303016483158512</v>
      </c>
      <c r="D11" s="33">
        <v>35000</v>
      </c>
      <c r="E11" s="17">
        <f>D11*12</f>
        <v>420000</v>
      </c>
      <c r="F11" s="114">
        <v>420889.44</v>
      </c>
      <c r="G11" s="9" t="s">
        <v>70</v>
      </c>
    </row>
    <row r="12" spans="1:9" s="10" customFormat="1" ht="30" customHeight="1" thickBot="1" x14ac:dyDescent="0.3">
      <c r="A12" s="28">
        <v>4</v>
      </c>
      <c r="B12" s="54" t="s">
        <v>0</v>
      </c>
      <c r="C12" s="11">
        <f>D12/C6</f>
        <v>1.2837690682501419</v>
      </c>
      <c r="D12" s="33">
        <v>34483</v>
      </c>
      <c r="E12" s="17">
        <f>D12*12</f>
        <v>413796</v>
      </c>
      <c r="F12" s="114">
        <v>355579.71</v>
      </c>
      <c r="G12" s="9" t="s">
        <v>71</v>
      </c>
    </row>
    <row r="13" spans="1:9" s="23" customFormat="1" ht="13.8" thickBot="1" x14ac:dyDescent="0.3">
      <c r="A13" s="70">
        <v>5</v>
      </c>
      <c r="B13" s="55" t="s">
        <v>1</v>
      </c>
      <c r="C13" s="14">
        <f>SUM(C9:C12)</f>
        <v>7.4041491767728003</v>
      </c>
      <c r="D13" s="15">
        <f>SUM(D9:D12)</f>
        <v>198881</v>
      </c>
      <c r="E13" s="15">
        <f>SUM(E9:E12)</f>
        <v>2386572</v>
      </c>
      <c r="F13" s="71">
        <f>SUM(F9:F12)</f>
        <v>2068708.15</v>
      </c>
      <c r="G13" s="16"/>
    </row>
    <row r="14" spans="1:9" s="10" customFormat="1" ht="20.25" customHeight="1" thickBot="1" x14ac:dyDescent="0.3">
      <c r="A14" s="28">
        <v>6</v>
      </c>
      <c r="B14" s="54" t="s">
        <v>5</v>
      </c>
      <c r="C14" s="8">
        <f>D14/C6</f>
        <v>0.5946594938711689</v>
      </c>
      <c r="D14" s="48">
        <v>15973</v>
      </c>
      <c r="E14" s="13">
        <f>D14*12</f>
        <v>191676</v>
      </c>
      <c r="F14" s="119">
        <v>178196.54</v>
      </c>
      <c r="G14" s="4" t="s">
        <v>45</v>
      </c>
    </row>
    <row r="15" spans="1:9" s="6" customFormat="1" ht="27.75" customHeight="1" thickBot="1" x14ac:dyDescent="0.3">
      <c r="A15" s="28">
        <v>7</v>
      </c>
      <c r="B15" s="54" t="s">
        <v>46</v>
      </c>
      <c r="C15" s="21">
        <f>D15/C6</f>
        <v>0.36048881732639632</v>
      </c>
      <c r="D15" s="29">
        <v>9683</v>
      </c>
      <c r="E15" s="13">
        <f>D15*12</f>
        <v>116196</v>
      </c>
      <c r="F15" s="119">
        <v>115964.9</v>
      </c>
      <c r="G15" s="9"/>
      <c r="I15" s="115"/>
    </row>
    <row r="16" spans="1:9" s="23" customFormat="1" ht="13.8" thickBot="1" x14ac:dyDescent="0.3">
      <c r="A16" s="70">
        <v>8</v>
      </c>
      <c r="B16" s="55" t="s">
        <v>18</v>
      </c>
      <c r="C16" s="71">
        <f>SUM(C14:C15)</f>
        <v>0.95514831119756516</v>
      </c>
      <c r="D16" s="72">
        <f>SUM(D14:D15)</f>
        <v>25656</v>
      </c>
      <c r="E16" s="72">
        <f>SUM(E14:E15)</f>
        <v>307872</v>
      </c>
      <c r="F16" s="71">
        <f>SUM(F14:F15)</f>
        <v>294161.44</v>
      </c>
      <c r="G16" s="62"/>
    </row>
    <row r="17" spans="1:9" s="30" customFormat="1" ht="16.2" thickBot="1" x14ac:dyDescent="0.3">
      <c r="A17" s="64">
        <v>9</v>
      </c>
      <c r="B17" s="65" t="s">
        <v>6</v>
      </c>
      <c r="C17" s="66">
        <f>C13+C16</f>
        <v>8.3592974879703661</v>
      </c>
      <c r="D17" s="67">
        <f>D13+D16</f>
        <v>224537</v>
      </c>
      <c r="E17" s="67">
        <f>E13+E16</f>
        <v>2694444</v>
      </c>
      <c r="F17" s="118">
        <f>F13+F16</f>
        <v>2362869.59</v>
      </c>
      <c r="G17" s="68"/>
      <c r="I17" s="87"/>
    </row>
    <row r="18" spans="1:9" s="22" customFormat="1" ht="16.2" thickBot="1" x14ac:dyDescent="0.3">
      <c r="A18" s="28">
        <v>10</v>
      </c>
      <c r="B18" s="154" t="s">
        <v>4</v>
      </c>
      <c r="C18" s="155"/>
      <c r="D18" s="155"/>
      <c r="E18" s="155"/>
      <c r="F18" s="154"/>
      <c r="G18" s="156"/>
    </row>
    <row r="19" spans="1:9" s="63" customFormat="1" ht="23.4" thickBot="1" x14ac:dyDescent="0.3">
      <c r="A19" s="73">
        <v>11</v>
      </c>
      <c r="B19" s="74" t="s">
        <v>72</v>
      </c>
      <c r="C19" s="75" t="s">
        <v>73</v>
      </c>
      <c r="D19" s="76" t="s">
        <v>74</v>
      </c>
      <c r="E19" s="77" t="s">
        <v>19</v>
      </c>
      <c r="F19" s="80" t="s">
        <v>80</v>
      </c>
      <c r="G19" s="78" t="s">
        <v>75</v>
      </c>
    </row>
    <row r="20" spans="1:9" s="10" customFormat="1" ht="47.25" customHeight="1" thickBot="1" x14ac:dyDescent="0.3">
      <c r="A20" s="28">
        <v>12</v>
      </c>
      <c r="B20" s="56" t="s">
        <v>44</v>
      </c>
      <c r="C20" s="11">
        <f t="shared" ref="C20:C51" si="0">D20/26860.75</f>
        <v>0.17244492428543506</v>
      </c>
      <c r="D20" s="33">
        <v>4632</v>
      </c>
      <c r="E20" s="42">
        <f>D20*12</f>
        <v>55584</v>
      </c>
      <c r="F20" s="114">
        <v>42460.74</v>
      </c>
      <c r="G20" s="9" t="s">
        <v>8</v>
      </c>
    </row>
    <row r="21" spans="1:9" s="10" customFormat="1" ht="13.8" thickBot="1" x14ac:dyDescent="0.3">
      <c r="A21" s="28">
        <v>13</v>
      </c>
      <c r="B21" s="56" t="s">
        <v>28</v>
      </c>
      <c r="C21" s="11">
        <f t="shared" si="0"/>
        <v>0.14891616950382994</v>
      </c>
      <c r="D21" s="33">
        <v>4000</v>
      </c>
      <c r="E21" s="42">
        <f t="shared" ref="E21:E51" si="1">D21*12</f>
        <v>48000</v>
      </c>
      <c r="F21" s="114">
        <v>1187.1199999999999</v>
      </c>
      <c r="G21" s="9" t="s">
        <v>20</v>
      </c>
    </row>
    <row r="22" spans="1:9" s="10" customFormat="1" ht="93.6" customHeight="1" thickBot="1" x14ac:dyDescent="0.3">
      <c r="A22" s="28">
        <v>14</v>
      </c>
      <c r="B22" s="51" t="s">
        <v>47</v>
      </c>
      <c r="C22" s="11">
        <f t="shared" si="0"/>
        <v>7.4458084751914969E-2</v>
      </c>
      <c r="D22" s="33">
        <v>2000</v>
      </c>
      <c r="E22" s="42">
        <f t="shared" si="1"/>
        <v>24000</v>
      </c>
      <c r="F22" s="114">
        <v>72388</v>
      </c>
      <c r="G22" s="9" t="s">
        <v>90</v>
      </c>
    </row>
    <row r="23" spans="1:9" s="10" customFormat="1" ht="23.4" thickBot="1" x14ac:dyDescent="0.3">
      <c r="A23" s="28">
        <v>15</v>
      </c>
      <c r="B23" s="45" t="s">
        <v>10</v>
      </c>
      <c r="C23" s="11">
        <f t="shared" si="0"/>
        <v>0.13402455255344695</v>
      </c>
      <c r="D23" s="33">
        <v>3600</v>
      </c>
      <c r="E23" s="42">
        <f t="shared" si="1"/>
        <v>43200</v>
      </c>
      <c r="F23" s="114">
        <v>55676.03</v>
      </c>
      <c r="G23" s="9" t="s">
        <v>67</v>
      </c>
    </row>
    <row r="24" spans="1:9" s="10" customFormat="1" ht="13.8" thickBot="1" x14ac:dyDescent="0.3">
      <c r="A24" s="28">
        <v>16</v>
      </c>
      <c r="B24" s="44" t="s">
        <v>2</v>
      </c>
      <c r="C24" s="11">
        <f t="shared" si="0"/>
        <v>2.233742542557449E-2</v>
      </c>
      <c r="D24" s="33">
        <v>600</v>
      </c>
      <c r="E24" s="42">
        <f t="shared" si="1"/>
        <v>7200</v>
      </c>
      <c r="F24" s="114">
        <v>2027.01</v>
      </c>
      <c r="G24" s="9"/>
    </row>
    <row r="25" spans="1:9" s="10" customFormat="1" ht="33.75" customHeight="1" thickBot="1" x14ac:dyDescent="0.3">
      <c r="A25" s="28">
        <v>17</v>
      </c>
      <c r="B25" s="45" t="s">
        <v>31</v>
      </c>
      <c r="C25" s="11">
        <f t="shared" si="0"/>
        <v>7.8925569837029873E-3</v>
      </c>
      <c r="D25" s="33">
        <v>212</v>
      </c>
      <c r="E25" s="42">
        <f t="shared" si="1"/>
        <v>2544</v>
      </c>
      <c r="F25" s="114">
        <v>2300</v>
      </c>
      <c r="G25" s="9" t="s">
        <v>14</v>
      </c>
    </row>
    <row r="26" spans="1:9" s="10" customFormat="1" ht="33" customHeight="1" thickBot="1" x14ac:dyDescent="0.25">
      <c r="A26" s="28">
        <v>18</v>
      </c>
      <c r="B26" s="56" t="s">
        <v>9</v>
      </c>
      <c r="C26" s="11">
        <f t="shared" si="0"/>
        <v>2.1220554154295765</v>
      </c>
      <c r="D26" s="33">
        <v>57000</v>
      </c>
      <c r="E26" s="42">
        <f t="shared" si="1"/>
        <v>684000</v>
      </c>
      <c r="F26" s="124">
        <v>691329.96</v>
      </c>
      <c r="G26" s="81" t="s">
        <v>48</v>
      </c>
    </row>
    <row r="27" spans="1:9" s="10" customFormat="1" ht="33.75" customHeight="1" thickBot="1" x14ac:dyDescent="0.3">
      <c r="A27" s="28">
        <v>19</v>
      </c>
      <c r="B27" s="57" t="s">
        <v>22</v>
      </c>
      <c r="C27" s="11">
        <f t="shared" si="0"/>
        <v>0.55843563563936227</v>
      </c>
      <c r="D27" s="33">
        <v>15000</v>
      </c>
      <c r="E27" s="42">
        <f t="shared" si="1"/>
        <v>180000</v>
      </c>
      <c r="F27" s="114">
        <v>286449.28000000003</v>
      </c>
      <c r="G27" s="39" t="s">
        <v>57</v>
      </c>
    </row>
    <row r="28" spans="1:9" s="10" customFormat="1" ht="33.75" customHeight="1" thickBot="1" x14ac:dyDescent="0.3">
      <c r="A28" s="28">
        <v>20</v>
      </c>
      <c r="B28" s="56" t="s">
        <v>58</v>
      </c>
      <c r="C28" s="11">
        <f t="shared" si="0"/>
        <v>1.6753069069180868</v>
      </c>
      <c r="D28" s="33">
        <v>45000</v>
      </c>
      <c r="E28" s="42">
        <f t="shared" si="1"/>
        <v>540000</v>
      </c>
      <c r="F28" s="114">
        <f>384000+156000+2500</f>
        <v>542500</v>
      </c>
      <c r="G28" s="82" t="s">
        <v>41</v>
      </c>
    </row>
    <row r="29" spans="1:9" s="10" customFormat="1" ht="33.75" customHeight="1" thickBot="1" x14ac:dyDescent="0.3">
      <c r="A29" s="28">
        <v>21</v>
      </c>
      <c r="B29" s="51" t="s">
        <v>32</v>
      </c>
      <c r="C29" s="11">
        <f t="shared" si="0"/>
        <v>5.584356356393623E-2</v>
      </c>
      <c r="D29" s="33">
        <v>1500</v>
      </c>
      <c r="E29" s="42">
        <f t="shared" si="1"/>
        <v>18000</v>
      </c>
      <c r="F29" s="120">
        <v>27033.57</v>
      </c>
      <c r="G29" s="37"/>
    </row>
    <row r="30" spans="1:9" s="10" customFormat="1" ht="49.5" customHeight="1" thickBot="1" x14ac:dyDescent="0.3">
      <c r="A30" s="28">
        <v>22</v>
      </c>
      <c r="B30" s="45" t="s">
        <v>33</v>
      </c>
      <c r="C30" s="11">
        <f t="shared" si="0"/>
        <v>0.11168712712787246</v>
      </c>
      <c r="D30" s="33">
        <v>3000</v>
      </c>
      <c r="E30" s="42">
        <f t="shared" si="1"/>
        <v>36000</v>
      </c>
      <c r="F30" s="114">
        <v>8436.4</v>
      </c>
      <c r="G30" s="9"/>
    </row>
    <row r="31" spans="1:9" s="10" customFormat="1" ht="48" customHeight="1" thickBot="1" x14ac:dyDescent="0.3">
      <c r="A31" s="28">
        <v>23</v>
      </c>
      <c r="B31" s="44" t="s">
        <v>52</v>
      </c>
      <c r="C31" s="11">
        <f t="shared" si="0"/>
        <v>0.29783233900765987</v>
      </c>
      <c r="D31" s="33">
        <v>8000</v>
      </c>
      <c r="E31" s="42">
        <f t="shared" si="1"/>
        <v>96000</v>
      </c>
      <c r="F31" s="114">
        <v>142336.38</v>
      </c>
      <c r="G31" s="9"/>
    </row>
    <row r="32" spans="1:9" s="10" customFormat="1" ht="48" customHeight="1" thickBot="1" x14ac:dyDescent="0.3">
      <c r="A32" s="28">
        <v>24</v>
      </c>
      <c r="B32" s="44" t="s">
        <v>50</v>
      </c>
      <c r="C32" s="11">
        <f t="shared" si="0"/>
        <v>0.14891616950382994</v>
      </c>
      <c r="D32" s="33">
        <v>4000</v>
      </c>
      <c r="E32" s="42">
        <f t="shared" si="1"/>
        <v>48000</v>
      </c>
      <c r="F32" s="114">
        <v>48000</v>
      </c>
      <c r="G32" s="9"/>
    </row>
    <row r="33" spans="1:12" s="10" customFormat="1" ht="48" customHeight="1" thickBot="1" x14ac:dyDescent="0.3">
      <c r="A33" s="28">
        <v>25</v>
      </c>
      <c r="B33" s="44" t="s">
        <v>51</v>
      </c>
      <c r="C33" s="11">
        <f t="shared" si="0"/>
        <v>0.33506138138361735</v>
      </c>
      <c r="D33" s="33">
        <v>9000</v>
      </c>
      <c r="E33" s="42">
        <f t="shared" si="1"/>
        <v>108000</v>
      </c>
      <c r="F33" s="114">
        <v>147403.35999999999</v>
      </c>
      <c r="G33" s="9"/>
    </row>
    <row r="34" spans="1:12" s="10" customFormat="1" ht="48" customHeight="1" thickBot="1" x14ac:dyDescent="0.3">
      <c r="A34" s="28">
        <v>26</v>
      </c>
      <c r="B34" s="44" t="s">
        <v>34</v>
      </c>
      <c r="C34" s="11">
        <f t="shared" si="0"/>
        <v>1.8614521187978742E-2</v>
      </c>
      <c r="D34" s="33">
        <v>500</v>
      </c>
      <c r="E34" s="42">
        <f t="shared" si="1"/>
        <v>6000</v>
      </c>
      <c r="F34" s="114">
        <v>0</v>
      </c>
      <c r="G34" s="9" t="s">
        <v>59</v>
      </c>
    </row>
    <row r="35" spans="1:12" s="10" customFormat="1" ht="33.75" customHeight="1" thickBot="1" x14ac:dyDescent="0.3">
      <c r="A35" s="28">
        <v>27</v>
      </c>
      <c r="B35" s="56" t="s">
        <v>49</v>
      </c>
      <c r="C35" s="11">
        <f t="shared" si="0"/>
        <v>0.21965135001814917</v>
      </c>
      <c r="D35" s="33">
        <v>5900</v>
      </c>
      <c r="E35" s="42">
        <f t="shared" si="1"/>
        <v>70800</v>
      </c>
      <c r="F35" s="114">
        <v>58000</v>
      </c>
      <c r="G35" s="9" t="s">
        <v>38</v>
      </c>
    </row>
    <row r="36" spans="1:12" s="10" customFormat="1" ht="33.75" customHeight="1" thickBot="1" x14ac:dyDescent="0.3">
      <c r="A36" s="28">
        <v>28</v>
      </c>
      <c r="B36" s="56" t="s">
        <v>3</v>
      </c>
      <c r="C36" s="11">
        <f t="shared" si="0"/>
        <v>0.84882216617183059</v>
      </c>
      <c r="D36" s="33">
        <v>22800</v>
      </c>
      <c r="E36" s="42">
        <f t="shared" si="1"/>
        <v>273600</v>
      </c>
      <c r="F36" s="114">
        <v>274057</v>
      </c>
      <c r="G36" s="9" t="s">
        <v>38</v>
      </c>
      <c r="J36" s="105"/>
    </row>
    <row r="37" spans="1:12" s="10" customFormat="1" ht="33.75" customHeight="1" thickBot="1" x14ac:dyDescent="0.3">
      <c r="A37" s="28">
        <v>29</v>
      </c>
      <c r="B37" s="56" t="s">
        <v>11</v>
      </c>
      <c r="C37" s="11">
        <f t="shared" si="0"/>
        <v>0.27921781781968114</v>
      </c>
      <c r="D37" s="33">
        <v>7500</v>
      </c>
      <c r="E37" s="42">
        <f t="shared" si="1"/>
        <v>90000</v>
      </c>
      <c r="F37" s="114"/>
      <c r="G37" s="9" t="s">
        <v>38</v>
      </c>
    </row>
    <row r="38" spans="1:12" s="10" customFormat="1" ht="39" customHeight="1" thickBot="1" x14ac:dyDescent="0.3">
      <c r="A38" s="28">
        <v>30</v>
      </c>
      <c r="B38" s="56" t="s">
        <v>12</v>
      </c>
      <c r="C38" s="11">
        <f t="shared" si="0"/>
        <v>0.33506138138361735</v>
      </c>
      <c r="D38" s="33">
        <v>9000</v>
      </c>
      <c r="E38" s="42">
        <f t="shared" si="1"/>
        <v>108000</v>
      </c>
      <c r="F38" s="114">
        <v>95511.58</v>
      </c>
      <c r="G38" s="9" t="s">
        <v>13</v>
      </c>
    </row>
    <row r="39" spans="1:12" s="10" customFormat="1" ht="31.5" customHeight="1" thickBot="1" x14ac:dyDescent="0.3">
      <c r="A39" s="28">
        <v>31</v>
      </c>
      <c r="B39" s="56" t="s">
        <v>15</v>
      </c>
      <c r="C39" s="11">
        <f t="shared" si="0"/>
        <v>0.55843563563936227</v>
      </c>
      <c r="D39" s="33">
        <v>15000</v>
      </c>
      <c r="E39" s="42">
        <f t="shared" si="1"/>
        <v>180000</v>
      </c>
      <c r="F39" s="114">
        <v>122240</v>
      </c>
      <c r="G39" s="9" t="s">
        <v>68</v>
      </c>
    </row>
    <row r="40" spans="1:12" s="10" customFormat="1" ht="62.4" customHeight="1" thickBot="1" x14ac:dyDescent="0.3">
      <c r="A40" s="28">
        <v>32</v>
      </c>
      <c r="B40" s="56" t="s">
        <v>93</v>
      </c>
      <c r="C40" s="11">
        <f t="shared" si="0"/>
        <v>0.55843563563936227</v>
      </c>
      <c r="D40" s="33">
        <v>15000</v>
      </c>
      <c r="E40" s="42">
        <f t="shared" si="1"/>
        <v>180000</v>
      </c>
      <c r="F40" s="114">
        <v>227624.52</v>
      </c>
      <c r="G40" s="9" t="s">
        <v>94</v>
      </c>
    </row>
    <row r="41" spans="1:12" s="10" customFormat="1" ht="35.25" customHeight="1" thickBot="1" x14ac:dyDescent="0.3">
      <c r="A41" s="28">
        <v>33</v>
      </c>
      <c r="B41" s="56" t="s">
        <v>39</v>
      </c>
      <c r="C41" s="11">
        <f t="shared" si="0"/>
        <v>3.1644686019563864</v>
      </c>
      <c r="D41" s="33">
        <v>85000</v>
      </c>
      <c r="E41" s="42">
        <f t="shared" si="1"/>
        <v>1020000</v>
      </c>
      <c r="F41" s="114">
        <v>983827.2</v>
      </c>
      <c r="G41" s="9" t="s">
        <v>40</v>
      </c>
      <c r="K41" s="106"/>
      <c r="L41" s="105"/>
    </row>
    <row r="42" spans="1:12" s="36" customFormat="1" ht="54.6" customHeight="1" thickBot="1" x14ac:dyDescent="0.3">
      <c r="A42" s="28">
        <v>34</v>
      </c>
      <c r="B42" s="58" t="s">
        <v>53</v>
      </c>
      <c r="C42" s="52">
        <f t="shared" si="0"/>
        <v>1.1913293560306395</v>
      </c>
      <c r="D42" s="35">
        <v>32000</v>
      </c>
      <c r="E42" s="43">
        <f t="shared" si="1"/>
        <v>384000</v>
      </c>
      <c r="F42" s="125">
        <f>226800+166125</f>
        <v>392925</v>
      </c>
      <c r="G42" s="34" t="s">
        <v>13</v>
      </c>
    </row>
    <row r="43" spans="1:12" s="36" customFormat="1" ht="42" customHeight="1" thickBot="1" x14ac:dyDescent="0.25">
      <c r="A43" s="28">
        <v>35</v>
      </c>
      <c r="B43" s="46" t="s">
        <v>35</v>
      </c>
      <c r="C43" s="11">
        <f t="shared" si="0"/>
        <v>0.25676870526697876</v>
      </c>
      <c r="D43" s="33">
        <v>6897</v>
      </c>
      <c r="E43" s="42">
        <f t="shared" si="1"/>
        <v>82764</v>
      </c>
      <c r="F43" s="114">
        <v>77944.399999999994</v>
      </c>
      <c r="G43" s="9" t="s">
        <v>61</v>
      </c>
    </row>
    <row r="44" spans="1:12" s="113" customFormat="1" ht="24" customHeight="1" thickBot="1" x14ac:dyDescent="0.3">
      <c r="A44" s="28">
        <v>36</v>
      </c>
      <c r="B44" s="51" t="s">
        <v>62</v>
      </c>
      <c r="C44" s="111">
        <f t="shared" si="0"/>
        <v>2.4571167968131941E-2</v>
      </c>
      <c r="D44" s="29">
        <v>660</v>
      </c>
      <c r="E44" s="112">
        <f t="shared" si="1"/>
        <v>7920</v>
      </c>
      <c r="F44" s="119"/>
      <c r="G44" s="9" t="s">
        <v>63</v>
      </c>
    </row>
    <row r="45" spans="1:12" s="36" customFormat="1" ht="45" customHeight="1" thickBot="1" x14ac:dyDescent="0.25">
      <c r="A45" s="28">
        <v>37</v>
      </c>
      <c r="B45" s="47" t="s">
        <v>36</v>
      </c>
      <c r="C45" s="53">
        <f t="shared" si="0"/>
        <v>1.7869940340459594</v>
      </c>
      <c r="D45" s="41">
        <v>48000</v>
      </c>
      <c r="E45" s="38">
        <f t="shared" si="1"/>
        <v>576000</v>
      </c>
      <c r="F45" s="124">
        <v>567483.6</v>
      </c>
      <c r="G45" s="40" t="s">
        <v>69</v>
      </c>
    </row>
    <row r="46" spans="1:12" s="36" customFormat="1" ht="48" customHeight="1" thickBot="1" x14ac:dyDescent="0.25">
      <c r="A46" s="28">
        <v>38</v>
      </c>
      <c r="B46" s="46" t="s">
        <v>54</v>
      </c>
      <c r="C46" s="11">
        <f t="shared" si="0"/>
        <v>1.326582466982493</v>
      </c>
      <c r="D46" s="33">
        <v>35633</v>
      </c>
      <c r="E46" s="42">
        <f t="shared" si="1"/>
        <v>427596</v>
      </c>
      <c r="F46" s="114">
        <v>420908.11</v>
      </c>
      <c r="G46" s="9" t="s">
        <v>55</v>
      </c>
    </row>
    <row r="47" spans="1:12" s="36" customFormat="1" ht="36" customHeight="1" thickBot="1" x14ac:dyDescent="0.25">
      <c r="A47" s="28">
        <v>39</v>
      </c>
      <c r="B47" s="46" t="s">
        <v>37</v>
      </c>
      <c r="C47" s="11">
        <f t="shared" si="0"/>
        <v>0.7702316577161844</v>
      </c>
      <c r="D47" s="33">
        <v>20689</v>
      </c>
      <c r="E47" s="42">
        <f t="shared" si="1"/>
        <v>248268</v>
      </c>
      <c r="F47" s="114">
        <v>208830.8</v>
      </c>
      <c r="G47" s="9" t="s">
        <v>43</v>
      </c>
    </row>
    <row r="48" spans="1:12" s="36" customFormat="1" ht="30.6" customHeight="1" thickBot="1" x14ac:dyDescent="0.25">
      <c r="A48" s="28">
        <v>40</v>
      </c>
      <c r="B48" s="46" t="s">
        <v>82</v>
      </c>
      <c r="C48" s="11">
        <f t="shared" si="0"/>
        <v>1.8614521187978742E-2</v>
      </c>
      <c r="D48" s="33">
        <v>500</v>
      </c>
      <c r="E48" s="42">
        <f t="shared" si="1"/>
        <v>6000</v>
      </c>
      <c r="F48" s="114">
        <v>3727.92</v>
      </c>
      <c r="G48" s="9" t="s">
        <v>83</v>
      </c>
    </row>
    <row r="49" spans="1:9" s="104" customFormat="1" ht="39.75" customHeight="1" thickBot="1" x14ac:dyDescent="0.3">
      <c r="A49" s="28">
        <v>41</v>
      </c>
      <c r="B49" s="102" t="s">
        <v>92</v>
      </c>
      <c r="C49" s="103">
        <f>D49/26860.75</f>
        <v>0.57784983665757661</v>
      </c>
      <c r="D49" s="33">
        <v>15521.48</v>
      </c>
      <c r="E49" s="126">
        <v>186257.76</v>
      </c>
      <c r="F49" s="120">
        <v>447475</v>
      </c>
      <c r="G49" s="9" t="s">
        <v>91</v>
      </c>
    </row>
    <row r="50" spans="1:9" s="36" customFormat="1" ht="45" customHeight="1" thickBot="1" x14ac:dyDescent="0.3">
      <c r="A50" s="28">
        <v>42</v>
      </c>
      <c r="B50" s="56" t="s">
        <v>42</v>
      </c>
      <c r="C50" s="11">
        <f t="shared" si="0"/>
        <v>0.25676870526697876</v>
      </c>
      <c r="D50" s="33">
        <v>6897</v>
      </c>
      <c r="E50" s="42">
        <f t="shared" si="1"/>
        <v>82764</v>
      </c>
      <c r="F50" s="120">
        <v>77944.399999999994</v>
      </c>
      <c r="G50" s="9" t="s">
        <v>60</v>
      </c>
    </row>
    <row r="51" spans="1:9" s="36" customFormat="1" ht="45" customHeight="1" thickBot="1" x14ac:dyDescent="0.3">
      <c r="A51" s="28">
        <v>43</v>
      </c>
      <c r="B51" s="25" t="s">
        <v>66</v>
      </c>
      <c r="C51" s="11">
        <f t="shared" si="0"/>
        <v>9.3072605939893707E-2</v>
      </c>
      <c r="D51" s="33">
        <v>2500</v>
      </c>
      <c r="E51" s="42">
        <f t="shared" si="1"/>
        <v>30000</v>
      </c>
      <c r="F51" s="114">
        <v>30000</v>
      </c>
      <c r="G51" s="9" t="s">
        <v>95</v>
      </c>
    </row>
    <row r="52" spans="1:9" s="31" customFormat="1" ht="52.95" customHeight="1" thickBot="1" x14ac:dyDescent="0.3">
      <c r="A52" s="28">
        <v>45</v>
      </c>
      <c r="B52" s="83" t="s">
        <v>16</v>
      </c>
      <c r="C52" s="84">
        <f>SUM(C20:C51)</f>
        <v>18.150702418957028</v>
      </c>
      <c r="D52" s="85">
        <f>SUM(D20:D51)</f>
        <v>487541.48</v>
      </c>
      <c r="E52" s="122">
        <f>SUM(E20:E51)</f>
        <v>5850497.7599999998</v>
      </c>
      <c r="F52" s="121">
        <f>SUM(F20:F51)</f>
        <v>6058027.3800000008</v>
      </c>
      <c r="G52" s="86"/>
    </row>
    <row r="53" spans="1:9" s="20" customFormat="1" ht="16.2" thickBot="1" x14ac:dyDescent="0.3">
      <c r="A53" s="28">
        <v>46</v>
      </c>
      <c r="B53" s="59" t="s">
        <v>17</v>
      </c>
      <c r="C53" s="18">
        <f>C17+C52</f>
        <v>26.509999906927394</v>
      </c>
      <c r="D53" s="49">
        <f>D17+D52</f>
        <v>712078.48</v>
      </c>
      <c r="E53" s="123">
        <f>E17+E52</f>
        <v>8544941.7599999998</v>
      </c>
      <c r="F53" s="139">
        <f>F17+F52</f>
        <v>8420896.9700000007</v>
      </c>
      <c r="G53" s="116"/>
      <c r="I53" s="88"/>
    </row>
    <row r="54" spans="1:9" s="20" customFormat="1" ht="34.5" customHeight="1" thickBot="1" x14ac:dyDescent="0.3">
      <c r="A54" s="28">
        <v>47</v>
      </c>
      <c r="B54" s="24" t="s">
        <v>56</v>
      </c>
      <c r="C54" s="138">
        <f>C53</f>
        <v>26.509999906927394</v>
      </c>
      <c r="D54" s="32"/>
      <c r="E54" s="79"/>
      <c r="F54" s="108">
        <f>E6-F53</f>
        <v>124044.78999999911</v>
      </c>
      <c r="G54" s="19"/>
      <c r="I54" s="88"/>
    </row>
    <row r="55" spans="1:9" s="23" customFormat="1" ht="24" customHeight="1" thickBot="1" x14ac:dyDescent="0.3">
      <c r="A55" s="141">
        <v>48</v>
      </c>
      <c r="B55" s="142" t="s">
        <v>23</v>
      </c>
      <c r="C55" s="142"/>
      <c r="D55" s="143"/>
      <c r="E55" s="140">
        <f>C54</f>
        <v>26.509999906927394</v>
      </c>
      <c r="F55" s="109"/>
      <c r="G55" s="26"/>
      <c r="I55" s="117"/>
    </row>
    <row r="58" spans="1:9" s="130" customFormat="1" ht="24.6" customHeight="1" thickBot="1" x14ac:dyDescent="0.3">
      <c r="A58" s="127" t="s">
        <v>76</v>
      </c>
      <c r="B58" s="144" t="s">
        <v>77</v>
      </c>
      <c r="C58" s="144"/>
      <c r="D58" s="144"/>
      <c r="E58" s="144"/>
      <c r="F58" s="128"/>
      <c r="G58" s="129"/>
    </row>
    <row r="59" spans="1:9" s="130" customFormat="1" ht="14.4" thickBot="1" x14ac:dyDescent="0.3">
      <c r="A59" s="131"/>
      <c r="B59" s="132"/>
      <c r="C59" s="133"/>
      <c r="D59" s="133"/>
      <c r="E59" s="133"/>
      <c r="F59" s="100"/>
      <c r="G59" s="132"/>
    </row>
    <row r="60" spans="1:9" s="130" customFormat="1" x14ac:dyDescent="0.25">
      <c r="A60" s="131"/>
      <c r="B60" s="132"/>
      <c r="C60" s="133"/>
      <c r="D60" s="133"/>
      <c r="E60" s="133"/>
      <c r="F60" s="133"/>
      <c r="G60" s="132"/>
    </row>
    <row r="61" spans="1:9" s="137" customFormat="1" ht="15.6" x14ac:dyDescent="0.3">
      <c r="A61" s="134"/>
      <c r="B61" s="135" t="s">
        <v>78</v>
      </c>
      <c r="C61" s="136"/>
      <c r="D61" s="136" t="s">
        <v>79</v>
      </c>
      <c r="E61" s="136"/>
      <c r="F61" s="136"/>
      <c r="G61" s="135"/>
    </row>
    <row r="62" spans="1:9" x14ac:dyDescent="0.25">
      <c r="C62" s="12"/>
      <c r="D62" s="12"/>
    </row>
    <row r="63" spans="1:9" x14ac:dyDescent="0.25">
      <c r="C63" s="12"/>
      <c r="D63" s="12"/>
    </row>
  </sheetData>
  <mergeCells count="8">
    <mergeCell ref="B55:D55"/>
    <mergeCell ref="B58:E58"/>
    <mergeCell ref="B3:G3"/>
    <mergeCell ref="A4:G4"/>
    <mergeCell ref="B5:D5"/>
    <mergeCell ref="B8:G8"/>
    <mergeCell ref="B18:G18"/>
    <mergeCell ref="C6:D6"/>
  </mergeCells>
  <pageMargins left="0.19685039370078741" right="0.19685039370078741" top="0.78740157480314965" bottom="0.78740157480314965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  2017 исполнение-26,51</vt:lpstr>
      <vt:lpstr>'Смета  2017 исполнение-26,51'!Заголовки_для_печати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Светлое ТСЖ</dc:creator>
  <cp:lastModifiedBy>Светлое ТСЖ</cp:lastModifiedBy>
  <cp:lastPrinted>2018-04-10T12:46:14Z</cp:lastPrinted>
  <dcterms:created xsi:type="dcterms:W3CDTF">2016-10-13T05:13:32Z</dcterms:created>
  <dcterms:modified xsi:type="dcterms:W3CDTF">2018-04-19T03:29:47Z</dcterms:modified>
</cp:coreProperties>
</file>