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СЖ-док\СМЕТА 2018г\"/>
    </mc:Choice>
  </mc:AlternateContent>
  <bookViews>
    <workbookView xWindow="0" yWindow="0" windowWidth="23040" windowHeight="10008"/>
  </bookViews>
  <sheets>
    <sheet name="Смета - проект" sheetId="4" r:id="rId1"/>
  </sheets>
  <definedNames>
    <definedName name="_xlnm._FilterDatabase" localSheetId="0" hidden="1">'Смета - проект'!$A$6:$D$6</definedName>
    <definedName name="_xlnm.Print_Titles" localSheetId="0">'Смета - проект'!$6:$6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4" l="1"/>
  <c r="E38" i="4" s="1"/>
  <c r="C38" i="4"/>
  <c r="D39" i="4"/>
  <c r="D38" i="4" s="1"/>
  <c r="E132" i="4" l="1"/>
  <c r="D132" i="4"/>
  <c r="E131" i="4"/>
  <c r="D131" i="4"/>
  <c r="E130" i="4"/>
  <c r="D130" i="4"/>
  <c r="E129" i="4"/>
  <c r="D129" i="4"/>
  <c r="E128" i="4"/>
  <c r="D128" i="4"/>
  <c r="E127" i="4"/>
  <c r="D127" i="4"/>
  <c r="E126" i="4"/>
  <c r="E125" i="4"/>
  <c r="D125" i="4"/>
  <c r="E124" i="4"/>
  <c r="D124" i="4"/>
  <c r="E123" i="4"/>
  <c r="D123" i="4"/>
  <c r="C122" i="4"/>
  <c r="E120" i="4"/>
  <c r="E119" i="4" s="1"/>
  <c r="D120" i="4"/>
  <c r="D119" i="4" s="1"/>
  <c r="C119" i="4"/>
  <c r="E118" i="4"/>
  <c r="D118" i="4"/>
  <c r="E117" i="4"/>
  <c r="D117" i="4"/>
  <c r="E116" i="4"/>
  <c r="D116" i="4"/>
  <c r="E115" i="4"/>
  <c r="D115" i="4"/>
  <c r="C114" i="4"/>
  <c r="E113" i="4"/>
  <c r="E112" i="4" s="1"/>
  <c r="D113" i="4"/>
  <c r="D112" i="4" s="1"/>
  <c r="C112" i="4"/>
  <c r="E111" i="4"/>
  <c r="E110" i="4" s="1"/>
  <c r="C110" i="4"/>
  <c r="D110" i="4" s="1"/>
  <c r="E109" i="4"/>
  <c r="E108" i="4"/>
  <c r="D108" i="4"/>
  <c r="E107" i="4"/>
  <c r="D107" i="4"/>
  <c r="C106" i="4"/>
  <c r="E105" i="4"/>
  <c r="D105" i="4"/>
  <c r="E104" i="4"/>
  <c r="D104" i="4"/>
  <c r="E103" i="4"/>
  <c r="D103" i="4"/>
  <c r="E102" i="4"/>
  <c r="D102" i="4"/>
  <c r="C101" i="4"/>
  <c r="D101" i="4" s="1"/>
  <c r="E100" i="4"/>
  <c r="D100" i="4"/>
  <c r="E99" i="4"/>
  <c r="D99" i="4"/>
  <c r="E98" i="4"/>
  <c r="D98" i="4"/>
  <c r="E97" i="4"/>
  <c r="D97" i="4"/>
  <c r="C96" i="4"/>
  <c r="D96" i="4" s="1"/>
  <c r="E95" i="4"/>
  <c r="D95" i="4"/>
  <c r="E94" i="4"/>
  <c r="D94" i="4"/>
  <c r="E93" i="4"/>
  <c r="D93" i="4"/>
  <c r="E92" i="4"/>
  <c r="D92" i="4"/>
  <c r="E91" i="4"/>
  <c r="D91" i="4"/>
  <c r="E90" i="4"/>
  <c r="D90" i="4"/>
  <c r="C89" i="4"/>
  <c r="E88" i="4"/>
  <c r="E87" i="4"/>
  <c r="D87" i="4"/>
  <c r="E86" i="4"/>
  <c r="D86" i="4"/>
  <c r="E85" i="4"/>
  <c r="D85" i="4"/>
  <c r="E84" i="4"/>
  <c r="D84" i="4"/>
  <c r="E83" i="4"/>
  <c r="D83" i="4"/>
  <c r="E82" i="4"/>
  <c r="D82" i="4"/>
  <c r="E81" i="4"/>
  <c r="D81" i="4"/>
  <c r="E80" i="4"/>
  <c r="D80" i="4"/>
  <c r="E79" i="4"/>
  <c r="D79" i="4"/>
  <c r="E78" i="4"/>
  <c r="D78" i="4"/>
  <c r="E77" i="4"/>
  <c r="D77" i="4"/>
  <c r="E76" i="4"/>
  <c r="D76" i="4"/>
  <c r="C75" i="4"/>
  <c r="E74" i="4"/>
  <c r="D74" i="4"/>
  <c r="E73" i="4"/>
  <c r="D73" i="4"/>
  <c r="E72" i="4"/>
  <c r="D72" i="4"/>
  <c r="E71" i="4"/>
  <c r="D71" i="4"/>
  <c r="E70" i="4"/>
  <c r="D70" i="4"/>
  <c r="E69" i="4"/>
  <c r="D69" i="4"/>
  <c r="C68" i="4"/>
  <c r="E67" i="4"/>
  <c r="E66" i="4" s="1"/>
  <c r="D67" i="4"/>
  <c r="D66" i="4" s="1"/>
  <c r="C66" i="4"/>
  <c r="E65" i="4"/>
  <c r="E64" i="4" s="1"/>
  <c r="D65" i="4"/>
  <c r="C64" i="4"/>
  <c r="E62" i="4"/>
  <c r="E61" i="4"/>
  <c r="D61" i="4"/>
  <c r="E60" i="4"/>
  <c r="D60" i="4"/>
  <c r="E59" i="4"/>
  <c r="D59" i="4"/>
  <c r="E58" i="4"/>
  <c r="D58" i="4"/>
  <c r="E57" i="4"/>
  <c r="D57" i="4"/>
  <c r="E56" i="4"/>
  <c r="D56" i="4"/>
  <c r="C55" i="4"/>
  <c r="E54" i="4"/>
  <c r="D54" i="4"/>
  <c r="E53" i="4"/>
  <c r="D53" i="4"/>
  <c r="E52" i="4"/>
  <c r="D52" i="4"/>
  <c r="E51" i="4"/>
  <c r="D51" i="4"/>
  <c r="C50" i="4"/>
  <c r="E49" i="4"/>
  <c r="D49" i="4"/>
  <c r="E48" i="4"/>
  <c r="D48" i="4"/>
  <c r="E47" i="4"/>
  <c r="D47" i="4"/>
  <c r="E46" i="4"/>
  <c r="D46" i="4"/>
  <c r="E45" i="4"/>
  <c r="D45" i="4"/>
  <c r="E44" i="4"/>
  <c r="D44" i="4"/>
  <c r="E43" i="4"/>
  <c r="D43" i="4"/>
  <c r="E42" i="4"/>
  <c r="D42" i="4"/>
  <c r="E41" i="4"/>
  <c r="D41" i="4"/>
  <c r="C40" i="4"/>
  <c r="D34" i="4"/>
  <c r="D33" i="4"/>
  <c r="D32" i="4"/>
  <c r="D31" i="4"/>
  <c r="C30" i="4"/>
  <c r="D29" i="4"/>
  <c r="D28" i="4"/>
  <c r="D27" i="4"/>
  <c r="D26" i="4"/>
  <c r="D25" i="4"/>
  <c r="D24" i="4"/>
  <c r="C23" i="4"/>
  <c r="D23" i="4" s="1"/>
  <c r="D22" i="4"/>
  <c r="D21" i="4"/>
  <c r="D20" i="4"/>
  <c r="D19" i="4"/>
  <c r="D18" i="4"/>
  <c r="D17" i="4"/>
  <c r="C16" i="4"/>
  <c r="D16" i="4" s="1"/>
  <c r="D15" i="4"/>
  <c r="D14" i="4"/>
  <c r="D13" i="4"/>
  <c r="D12" i="4"/>
  <c r="D11" i="4"/>
  <c r="C10" i="4"/>
  <c r="D8" i="4"/>
  <c r="E114" i="4" l="1"/>
  <c r="D114" i="4"/>
  <c r="E101" i="4"/>
  <c r="D106" i="4"/>
  <c r="E96" i="4"/>
  <c r="C37" i="4"/>
  <c r="E50" i="4"/>
  <c r="E55" i="4"/>
  <c r="E68" i="4"/>
  <c r="D75" i="4"/>
  <c r="D10" i="4"/>
  <c r="E40" i="4"/>
  <c r="E106" i="4"/>
  <c r="E89" i="4"/>
  <c r="D89" i="4"/>
  <c r="D30" i="4"/>
  <c r="D40" i="4"/>
  <c r="D50" i="4"/>
  <c r="C63" i="4"/>
  <c r="E75" i="4"/>
  <c r="C121" i="4"/>
  <c r="D122" i="4"/>
  <c r="D121" i="4" s="1"/>
  <c r="E122" i="4"/>
  <c r="E121" i="4" s="1"/>
  <c r="C9" i="4"/>
  <c r="C7" i="4" s="1"/>
  <c r="D55" i="4"/>
  <c r="D64" i="4"/>
  <c r="D68" i="4"/>
  <c r="E37" i="4" l="1"/>
  <c r="D37" i="4"/>
  <c r="C36" i="4"/>
  <c r="E63" i="4"/>
  <c r="D9" i="4"/>
  <c r="D7" i="4" s="1"/>
  <c r="D63" i="4"/>
  <c r="E36" i="4" l="1"/>
  <c r="E133" i="4" s="1"/>
  <c r="C35" i="4"/>
  <c r="C133" i="4" s="1"/>
  <c r="E134" i="4"/>
  <c r="D36" i="4"/>
  <c r="D35" i="4" s="1"/>
  <c r="D133" i="4" s="1"/>
</calcChain>
</file>

<file path=xl/sharedStrings.xml><?xml version="1.0" encoding="utf-8"?>
<sst xmlns="http://schemas.openxmlformats.org/spreadsheetml/2006/main" count="250" uniqueCount="243">
  <si>
    <t>№</t>
  </si>
  <si>
    <t>Канцтовары (папки, файлы, бумага, ручки, скрепки, дырокол, степлер и пр.)</t>
  </si>
  <si>
    <t>Налоги и начисления на зарплату</t>
  </si>
  <si>
    <t>Юридическое обслуживание ТСЖ</t>
  </si>
  <si>
    <t>Налоги и отчисления на зарплату</t>
  </si>
  <si>
    <t>Расходы на оплату пошлин по судебным делам</t>
  </si>
  <si>
    <t>Расходы на почтовые отправления</t>
  </si>
  <si>
    <t>Информационное обслуживание и связь ТСЖ</t>
  </si>
  <si>
    <t>Расходы на обслуживание сайта</t>
  </si>
  <si>
    <t>Расходы на оплату Интернета</t>
  </si>
  <si>
    <t xml:space="preserve">Обеспечение пожарной безопасности </t>
  </si>
  <si>
    <t>Техническое обслуживание электротехнического оборудования</t>
  </si>
  <si>
    <t>Налоги и отчисления</t>
  </si>
  <si>
    <t>Техническое обслуживание сантехнического оборудования</t>
  </si>
  <si>
    <t>Зарплата главного инженера</t>
  </si>
  <si>
    <t>Уборка придомовой территории</t>
  </si>
  <si>
    <t>Содержание и обслуживание лифтов</t>
  </si>
  <si>
    <t>Ежегодное техническое освидетельствование лифтов по требованиям Ростехнадзора</t>
  </si>
  <si>
    <t>Обработка мест общего пользования от грызунов</t>
  </si>
  <si>
    <t xml:space="preserve">Исполнение программы (ежеквартальный отбор и анализ проб воды и пр.) </t>
  </si>
  <si>
    <t>Приобретение саженцев</t>
  </si>
  <si>
    <t>Приобретении цветочной рассады</t>
  </si>
  <si>
    <t>Приобретение газонной травы</t>
  </si>
  <si>
    <t>Приобретение торфо-минерального грунта</t>
  </si>
  <si>
    <t>Обслуживание видеонаблюдения</t>
  </si>
  <si>
    <t>Наименование</t>
  </si>
  <si>
    <t>Уборка мест общего пользования (МОП)</t>
  </si>
  <si>
    <t>ПЛАН (год)</t>
  </si>
  <si>
    <t>Тариф  руб./кв.м.</t>
  </si>
  <si>
    <t>Цена за ед./мес.</t>
  </si>
  <si>
    <t>ООО  УК  Лифтремонт (лифтерная)</t>
  </si>
  <si>
    <t xml:space="preserve">ИП Пясецкая Н.Ю. </t>
  </si>
  <si>
    <t>ИП Войцеховская  Н.В.</t>
  </si>
  <si>
    <t>Аренда  МОП</t>
  </si>
  <si>
    <t>ИП  Абраменко  Л.Ю.</t>
  </si>
  <si>
    <t>ООО Трест  "Запсибгидрострой"</t>
  </si>
  <si>
    <t xml:space="preserve">Аренда  тех.  помещения   </t>
  </si>
  <si>
    <t>Шварцкопф  В.М.</t>
  </si>
  <si>
    <t>Чудин Е.Ю.</t>
  </si>
  <si>
    <t>Татарникова  Т.В.</t>
  </si>
  <si>
    <t>Дворник</t>
  </si>
  <si>
    <t>Руденко В.И.(консьерж)</t>
  </si>
  <si>
    <t>Орлова Г.М. (консьерж)</t>
  </si>
  <si>
    <t>Плата  за  размещение  рекламы  в МОП</t>
  </si>
  <si>
    <t>АО  КБ  "АГРОПРОМКРЕДИТ"</t>
  </si>
  <si>
    <t>ИП  Кожуркина   Елена  Дмитриевна</t>
  </si>
  <si>
    <t>ООО "Студия  рекламы Элемент"  в  лифтах</t>
  </si>
  <si>
    <t xml:space="preserve">Волков Афанасий  Дмитриевич </t>
  </si>
  <si>
    <t>ООО  "Аптека  59"</t>
  </si>
  <si>
    <t>ПАО  " Совкомбанк"</t>
  </si>
  <si>
    <t>Плата  за  размещение  оборудования  связи</t>
  </si>
  <si>
    <t>ООО "Нэт Бай Нэт  Холдинг"</t>
  </si>
  <si>
    <t>ООО " Теле-Плюс"</t>
  </si>
  <si>
    <t>ООО "Метросеть-Сургут"</t>
  </si>
  <si>
    <t>ДОХОДЫ  ВСЕГО:</t>
  </si>
  <si>
    <t>Платные  услуги   электрика  и  сантехника</t>
  </si>
  <si>
    <t>Административно-управленческие  расходы, в том  числе:</t>
  </si>
  <si>
    <t>Заработная  плата  (вознаграждение)  персонала в т.ч. отпускные  и  НДФЛ</t>
  </si>
  <si>
    <t>Вознаграждение   юриста</t>
  </si>
  <si>
    <t>Услуги   РКЦ</t>
  </si>
  <si>
    <t>Услуги по  сталкиванию  и  вывозу снега</t>
  </si>
  <si>
    <t>Приобретение  материалов  и  инвентаря   для  уборки  МОП ( ведра, щетки, губки, скребки, тряпки,средства  для  мытья  пола, стекол, средство для чистки твердых  поверхностей, средство для гигиенической обработках санузлов,перчатки резиновые,мыло туалетное,туалетная бумага  и  пр.)</t>
  </si>
  <si>
    <t>Приобретение  материалов  и  инструментов  для  обслуживания    МКД                                         ( Диэлектрические перчатки, коврики , диэлектрический инструмент (отвертки), диэлектрическая лестница,  лампы  накаливания ,люминесцентные  и энергосберегающие, лампы ДРЛ (фонарные), светильники в  подъезды,светильники  уличные,патроны  к  светильникам, предохранители, основания для предохранителей,ручки для снятия предохранителей, изолента, зажимные устройства, клемники, дим-рейки,кабели, провода, автоматы и УЗО, стартеры,контакторы,датчик,реле  , электроизмерительные приборы и  пр. )</t>
  </si>
  <si>
    <t>РАСХОДЫ,   ВСЕГО</t>
  </si>
  <si>
    <t>Устройство водоотводящих систем с парапетов и козырьков</t>
  </si>
  <si>
    <t>Замена кранов шаровых в ИТП,  в  т.ч.</t>
  </si>
  <si>
    <t>Клапан ГВС,1 шт., цена -70,0  тыс  руб.</t>
  </si>
  <si>
    <t>Манометры 0-16 кг/см2,  52  шт., цена  350  руб/шт.</t>
  </si>
  <si>
    <t xml:space="preserve">Утепление трубопроводов ГВС в тех. этаже,  </t>
  </si>
  <si>
    <t>ДУ-100,  15  шт,  цена  -  14600  руб./шт.</t>
  </si>
  <si>
    <t>ДУ-80,  2 шт.,цена -  10300  руб./шт.</t>
  </si>
  <si>
    <t>ДУ-50  , 8  шт., цена - 5950 руб./шт.</t>
  </si>
  <si>
    <t>ДУ - 15,  50  шт. ,цена  - 300  руб/шт.</t>
  </si>
  <si>
    <t>Формирования  резервного  фонда,  всего</t>
  </si>
  <si>
    <t>ИТОГО   ПО  СМЕТЕ</t>
  </si>
  <si>
    <t>Принят  тариф   на  общем  собрании членов  ТСЖ</t>
  </si>
  <si>
    <t>Зарплата специалиста  по  обслуживанию  и  содержанию МКД</t>
  </si>
  <si>
    <t>Хозяйственные  расходы  для  уборки придомовой  территории ( лопаты,метла,антигололедная  смесь,мешки  для  мусора,грабли, краска  для  бордюр  и пр.).                                                                                  Обслуживание газонокосилки (леска, масло, бензин, графитовая смазка)</t>
  </si>
  <si>
    <t>Резерв  непредвиденных   расходов ,2%  от  суммы  за  содержание и  текущий  ремонт  жилфонда.</t>
  </si>
  <si>
    <t>I</t>
  </si>
  <si>
    <t>II</t>
  </si>
  <si>
    <t>1</t>
  </si>
  <si>
    <t>2</t>
  </si>
  <si>
    <t>3</t>
  </si>
  <si>
    <t>4</t>
  </si>
  <si>
    <t>5</t>
  </si>
  <si>
    <t>6</t>
  </si>
  <si>
    <t>1.1</t>
  </si>
  <si>
    <t>2.2</t>
  </si>
  <si>
    <t>1.1.1</t>
  </si>
  <si>
    <t>1.2</t>
  </si>
  <si>
    <t>1.3</t>
  </si>
  <si>
    <t>1.2.1</t>
  </si>
  <si>
    <t>1.2.2</t>
  </si>
  <si>
    <t>1.2.3</t>
  </si>
  <si>
    <t>1.2.4</t>
  </si>
  <si>
    <t>1.3.1</t>
  </si>
  <si>
    <t>1.3.2</t>
  </si>
  <si>
    <t>1.3.3</t>
  </si>
  <si>
    <t>1.3.4</t>
  </si>
  <si>
    <t>2.1</t>
  </si>
  <si>
    <t>3.3</t>
  </si>
  <si>
    <t>2.1.1</t>
  </si>
  <si>
    <t>2.2.1</t>
  </si>
  <si>
    <t>2.3</t>
  </si>
  <si>
    <t>2.3.1</t>
  </si>
  <si>
    <t>2.3.2</t>
  </si>
  <si>
    <t>2.3.3</t>
  </si>
  <si>
    <t>2.3.4</t>
  </si>
  <si>
    <t>2.3.5</t>
  </si>
  <si>
    <t>2.4</t>
  </si>
  <si>
    <t>2.4.1</t>
  </si>
  <si>
    <t>2.4.2</t>
  </si>
  <si>
    <t>2.4.3</t>
  </si>
  <si>
    <t>2.4.4</t>
  </si>
  <si>
    <t>2.4.5</t>
  </si>
  <si>
    <t>2.4.6</t>
  </si>
  <si>
    <t>2.4.7</t>
  </si>
  <si>
    <t>2.4.8</t>
  </si>
  <si>
    <t>2.4.9</t>
  </si>
  <si>
    <t>2.4.10</t>
  </si>
  <si>
    <t>2.4.11</t>
  </si>
  <si>
    <t>2.4.12</t>
  </si>
  <si>
    <t>2.4.13</t>
  </si>
  <si>
    <t>2.5</t>
  </si>
  <si>
    <t>2.5.1</t>
  </si>
  <si>
    <t>2.5.2</t>
  </si>
  <si>
    <t>2.5.3</t>
  </si>
  <si>
    <t>2.5.4</t>
  </si>
  <si>
    <t>2.5.5</t>
  </si>
  <si>
    <t>2.5.6</t>
  </si>
  <si>
    <t>Содержание  и  обслуживание общего имущества,  всего :</t>
  </si>
  <si>
    <t>3.1</t>
  </si>
  <si>
    <t>4.1</t>
  </si>
  <si>
    <t>2.6</t>
  </si>
  <si>
    <t>2.6.1</t>
  </si>
  <si>
    <t>2.6.2</t>
  </si>
  <si>
    <t>2.6.3</t>
  </si>
  <si>
    <t>2.6.4</t>
  </si>
  <si>
    <t>2.7</t>
  </si>
  <si>
    <t>2.7.1</t>
  </si>
  <si>
    <t>2.7.2</t>
  </si>
  <si>
    <t>2.7.3</t>
  </si>
  <si>
    <t>2.7.4</t>
  </si>
  <si>
    <t>2.8</t>
  </si>
  <si>
    <t>2.8.1</t>
  </si>
  <si>
    <t>2.8.2</t>
  </si>
  <si>
    <t>2.8.3</t>
  </si>
  <si>
    <t>2.9</t>
  </si>
  <si>
    <t>2.9.1</t>
  </si>
  <si>
    <t>2.10</t>
  </si>
  <si>
    <t>2.10.1</t>
  </si>
  <si>
    <t>2.11</t>
  </si>
  <si>
    <t>2.11.1</t>
  </si>
  <si>
    <t>2.11.2</t>
  </si>
  <si>
    <t>2.11.3</t>
  </si>
  <si>
    <t>2.11.4</t>
  </si>
  <si>
    <t>3.2</t>
  </si>
  <si>
    <t>3.4</t>
  </si>
  <si>
    <t>3.6</t>
  </si>
  <si>
    <t>3.7</t>
  </si>
  <si>
    <t>3.8</t>
  </si>
  <si>
    <t>3.9</t>
  </si>
  <si>
    <t>Общая  площадь  дома   ,  кв.м.</t>
  </si>
  <si>
    <t>*</t>
  </si>
  <si>
    <t>Допускается ТСЖ  превышение  фактических  расходов  одних  статей    расходов  за  счет  экономии  по  другим  статьям расходов</t>
  </si>
  <si>
    <t>Председатель  ТСЖ "Светлое"</t>
  </si>
  <si>
    <t>В.М.Шварцкопф</t>
  </si>
  <si>
    <t>Промывка  системы   ХВС,  1  раза</t>
  </si>
  <si>
    <t>Промывка  системы   ГВС,  1  раза</t>
  </si>
  <si>
    <t>Промывка  системы  канализации,4  раз</t>
  </si>
  <si>
    <t xml:space="preserve">ДОХОДЫ   от  коммерческой деятельности  </t>
  </si>
  <si>
    <t>Текущий ремонт общего имущества (фасад, стены, двери т.п.)  из  доходов  от  коммерческой  деятельности</t>
  </si>
  <si>
    <t>РАСХОДЫ    по  статье                                " Содержание   жилфонда"</t>
  </si>
  <si>
    <t>II (2)</t>
  </si>
  <si>
    <t>II (1)</t>
  </si>
  <si>
    <t>Ремонт заполнения наружной части деформационного шва.</t>
  </si>
  <si>
    <t>Замена стёкол в окнах и дверях МОП</t>
  </si>
  <si>
    <t xml:space="preserve">Ремонт дверей МОП замена ручек,  пружин .
</t>
  </si>
  <si>
    <t>Замена входных дверей  металлических</t>
  </si>
  <si>
    <t>Замена входных дверей  пластиковых</t>
  </si>
  <si>
    <t>3.10</t>
  </si>
  <si>
    <t>Устройство площадки сбора ТКО</t>
  </si>
  <si>
    <t>Замена канализационных труб Д 100 мм.</t>
  </si>
  <si>
    <t>Замена светильников МОП 4 подъезд.</t>
  </si>
  <si>
    <t>Устройство   вентиляции  офиса  100А</t>
  </si>
  <si>
    <t>3.11</t>
  </si>
  <si>
    <t xml:space="preserve">                                                                                    Ремонт мягкой кровли в районе примыканий к  водоприёмным воронкам,  16-17 эт.
</t>
  </si>
  <si>
    <t>Обслуживание ИТП (в т.ч. масло для гильз  и  т.д.,),договор  с  ИП  "Старцев А.П."</t>
  </si>
  <si>
    <t>Текущий ремонт МОП подъезды 2 ,3   (стены, полы, потолки).</t>
  </si>
  <si>
    <t>Содержание оргтехники (заправка катриджей, ремонт),  5  шт.  компьютеров,  принтер  -  3  шт.</t>
  </si>
  <si>
    <t>Расходы по   внесению  информации  в  ГИС  ЖКХ             (  работа  с   заявками   и  обращениями ,  ежемесячное    фиксация   актов  выполненнных  работ  и  предоставленных  услуг    и  оценка  качества  в  т.ч.  за  комм. услуги  и  капремонт  и  пени  по  ним, в среднем  обработка   электронного  образа  документа  в  среднем за  месяц  составляет  -  150    листов( скан  1-го  документа  по  времени  составляет 1,31  мин.),  просмотр, добавление,изменение,удаление   информации  о  договорах,актах,  подготовка  и  внесение  информации  о состоянии  расчетов ТСЖ  с  РСО,  информация  об  отчетах  ТСЖ,  просмотр  информации  о  платежах  за  ком.  услуги    и  капремонт  и  т.д.</t>
  </si>
  <si>
    <t>СМЕТА МКД  № 7  по  ул.  Университетской, г.  Сургут</t>
  </si>
  <si>
    <t>Вознаграждение  Председателя  Правления  ТСЖ</t>
  </si>
  <si>
    <t>Приобретение материалов  для  сантехнических  работ    (  трубы  пластиковые,  металлические,запорная  арматура (краны, задвижки),соединения, муфты, тройники, клапаны,фильтры,ветошь,каболка,прокладки  резиновые,паранитовые  и  пр. )</t>
  </si>
  <si>
    <t xml:space="preserve">Электронная  версия  системы  МКД </t>
  </si>
  <si>
    <t>Оплата  проезда  в  льготный    отпуск                                           ( ТК РФ, статья 325)</t>
  </si>
  <si>
    <t xml:space="preserve">Услуги  банка ( расчетно- кассовое  обслуживание   расчетного  счета  ТСЖ  и  спецсчета  по  капремонту   в    в Западно-Сибирском банке ПАО Сбербанк г.Тюмень  ).                                              </t>
  </si>
  <si>
    <t>Затраты  на  проведение    собраний  собственников  МКД  и  членов  ТСЖ</t>
  </si>
  <si>
    <t>Обслуживание системы пожаротушения,  системы дымоудаления   лицензированной организацией,  договор  с    ООО  "Связь-сервис"</t>
  </si>
  <si>
    <t>Обслуживание системы видеонаблюдения,системы  контроля и  управления  доступом  специализированной организацией ,  договор  с    ООО  "Связь-сервис".</t>
  </si>
  <si>
    <t>Приобретение спецодежды   для  электрика (штатный сотрудник)</t>
  </si>
  <si>
    <t>Отпускные  штатному  сотруднику</t>
  </si>
  <si>
    <t>Отпускные   для штатных  сотрудников  ТСЖ</t>
  </si>
  <si>
    <t>Транспортные расходы (поездки в суды и надзорные органы)  в  г. Ханты-Мансийск</t>
  </si>
  <si>
    <t>Отпускные   штатного  сотрудника</t>
  </si>
  <si>
    <t>Гидропромывка и опрессовка системы отопления,        1  раз.(дог.  С  ИП "Старцев А.П.)</t>
  </si>
  <si>
    <t>Техническое  обслуживание   системы  диспетчеризации  по  отоплению   АРМ  "Ресурс"</t>
  </si>
  <si>
    <t>Зарплата уборщицы,  2  чел. (дог. ГПХ)</t>
  </si>
  <si>
    <t>Зарплата  разнорабочего (дог. ГПХ)</t>
  </si>
  <si>
    <t>Зарплата дворника-мусорокамерщика,  2  чел .                      (дог.  ГПХ)</t>
  </si>
  <si>
    <t>Техническое обслуживание лифтов  специализированной организацией   (дог. ООО  УК  "Лифтремонт" ).</t>
  </si>
  <si>
    <t>Страхование лифтов  с СПАО   "Ресо-Гарантия"</t>
  </si>
  <si>
    <t>Программа производственного и лабораторного контроля  (ежеквартально)</t>
  </si>
  <si>
    <t>Благоустройство, озеленение  придомовой территории.</t>
  </si>
  <si>
    <t xml:space="preserve">Дератизация и дезинсекция МОП </t>
  </si>
  <si>
    <t>Зарплата электрика,  в   штате</t>
  </si>
  <si>
    <t>Главный  бухгалтер  (дог.  С  ИП)</t>
  </si>
  <si>
    <t>Председатель ( дог.  С  ИП).</t>
  </si>
  <si>
    <t>Расходы на стационарную телефонную связь, 6  шт.  В  т.ч.  офис ТСЖ (  1  тел.  + 1тел./факс.),  4 тел. в  подъездах  у  консъержей)</t>
  </si>
  <si>
    <t>Техническая  поддержка  специализированной бухгалтерской программы   1 С  ПРОФ,  СБИС,  ЭЦП .</t>
  </si>
  <si>
    <t>Специалист по  работе  с  абонентами,  штат.</t>
  </si>
  <si>
    <t>1.2.5</t>
  </si>
  <si>
    <t>1.2.6</t>
  </si>
  <si>
    <t>1.2.7</t>
  </si>
  <si>
    <t>1.2.8</t>
  </si>
  <si>
    <t>1.2.9</t>
  </si>
  <si>
    <t>1.4</t>
  </si>
  <si>
    <t>1.4.1</t>
  </si>
  <si>
    <t>1.4.2</t>
  </si>
  <si>
    <t>1.4.3</t>
  </si>
  <si>
    <t>1.4.4</t>
  </si>
  <si>
    <t>1.4.5</t>
  </si>
  <si>
    <t>1.4.6</t>
  </si>
  <si>
    <t>1.4.7</t>
  </si>
  <si>
    <t>2.3.6</t>
  </si>
  <si>
    <t>Тариф  на содержание   и обслуживание  общего  имущества  (  расчетный )</t>
  </si>
  <si>
    <t>Доходы , полученные     по  статье  "Содержание   жилфонда   и  текущий  ремонт ":  27,76    руб./м2   х 26860,75  м2 = 745 654,42  руб.  в  месяц.             Примечание : Расчет  произведен из тарифа  -27,76 руб./кв.м.  Для  выполнения  необходимых  работ  на  2018  год   денежных средств  недостаточно.</t>
  </si>
  <si>
    <t>Предлагаемый  тариф для  выполнения  запланированных  работ  в  2018  году, см. план работ.</t>
  </si>
  <si>
    <t>СОДЕРЖАНИЕ И РЕМОНТ ОБЩЕГО ИМУЩЕСТВА                                                                                              (июль 2018 г.-  июль   2019 г.)</t>
  </si>
  <si>
    <t>**</t>
  </si>
  <si>
    <t xml:space="preserve">РАСХОДЫ    по      коммерческой  смете ,  итого     *              </t>
  </si>
  <si>
    <t>Коэффициент  в  размере -    3,69   по  п.  II (2) сметы    "Расходы  по  коммерческой  смете"   не  входит  в    размер  взносов  (27,76 руб./  кв.м)    по   ст. "  Расходы  жилфонда " п. II (1).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</si>
</sst>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name val="Arial"/>
      <family val="2"/>
      <charset val="204"/>
    </font>
    <font>
      <b/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0" fillId="4" borderId="0" xfId="0" applyFill="1"/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 vertical="center" wrapText="1"/>
    </xf>
    <xf numFmtId="3" fontId="3" fillId="4" borderId="4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vertical="center" wrapText="1"/>
    </xf>
    <xf numFmtId="3" fontId="2" fillId="4" borderId="3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0" borderId="4" xfId="0" applyNumberFormat="1" applyFont="1" applyBorder="1" applyAlignment="1">
      <alignment vertical="center" wrapText="1"/>
    </xf>
    <xf numFmtId="0" fontId="8" fillId="0" borderId="0" xfId="0" applyFont="1"/>
    <xf numFmtId="0" fontId="7" fillId="4" borderId="7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vertical="center" wrapText="1"/>
    </xf>
    <xf numFmtId="3" fontId="0" fillId="0" borderId="7" xfId="0" applyNumberFormat="1" applyBorder="1" applyAlignment="1">
      <alignment vertical="center" wrapText="1"/>
    </xf>
    <xf numFmtId="0" fontId="1" fillId="5" borderId="8" xfId="0" applyFont="1" applyFill="1" applyBorder="1" applyAlignment="1">
      <alignment vertical="center" wrapText="1"/>
    </xf>
    <xf numFmtId="3" fontId="1" fillId="5" borderId="4" xfId="0" applyNumberFormat="1" applyFont="1" applyFill="1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0" xfId="0" applyNumberFormat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3" fontId="1" fillId="5" borderId="3" xfId="0" applyNumberFormat="1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3" fontId="1" fillId="5" borderId="1" xfId="0" applyNumberFormat="1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3" fontId="1" fillId="5" borderId="5" xfId="0" applyNumberFormat="1" applyFont="1" applyFill="1" applyBorder="1" applyAlignment="1">
      <alignment vertical="center" wrapText="1"/>
    </xf>
    <xf numFmtId="3" fontId="1" fillId="5" borderId="2" xfId="0" applyNumberFormat="1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left" vertical="center" wrapText="1"/>
    </xf>
    <xf numFmtId="3" fontId="3" fillId="5" borderId="3" xfId="0" applyNumberFormat="1" applyFont="1" applyFill="1" applyBorder="1" applyAlignment="1">
      <alignment horizontal="center" vertical="center" wrapText="1"/>
    </xf>
    <xf numFmtId="3" fontId="3" fillId="5" borderId="4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4" fontId="3" fillId="3" borderId="9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49" fontId="0" fillId="0" borderId="1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8" fillId="4" borderId="0" xfId="0" applyFont="1" applyFill="1"/>
    <xf numFmtId="3" fontId="1" fillId="5" borderId="3" xfId="0" applyNumberFormat="1" applyFont="1" applyFill="1" applyBorder="1" applyAlignment="1">
      <alignment horizontal="center" vertical="center" wrapText="1"/>
    </xf>
    <xf numFmtId="0" fontId="0" fillId="4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3" fontId="10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 wrapText="1"/>
    </xf>
    <xf numFmtId="3" fontId="12" fillId="0" borderId="0" xfId="0" applyNumberFormat="1" applyFont="1" applyAlignment="1">
      <alignment horizontal="center"/>
    </xf>
    <xf numFmtId="49" fontId="1" fillId="5" borderId="3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1" fillId="5" borderId="5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49" fontId="16" fillId="3" borderId="3" xfId="0" applyNumberFormat="1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vertical="center" wrapText="1"/>
    </xf>
    <xf numFmtId="3" fontId="16" fillId="3" borderId="3" xfId="0" applyNumberFormat="1" applyFont="1" applyFill="1" applyBorder="1" applyAlignment="1">
      <alignment vertical="center" wrapText="1"/>
    </xf>
    <xf numFmtId="0" fontId="17" fillId="4" borderId="0" xfId="0" applyFont="1" applyFill="1"/>
    <xf numFmtId="0" fontId="17" fillId="0" borderId="0" xfId="0" applyFont="1"/>
    <xf numFmtId="0" fontId="16" fillId="3" borderId="4" xfId="0" applyFont="1" applyFill="1" applyBorder="1" applyAlignment="1">
      <alignment vertical="center" wrapText="1"/>
    </xf>
    <xf numFmtId="3" fontId="16" fillId="3" borderId="4" xfId="0" applyNumberFormat="1" applyFont="1" applyFill="1" applyBorder="1" applyAlignment="1">
      <alignment vertical="center" wrapText="1"/>
    </xf>
    <xf numFmtId="49" fontId="16" fillId="3" borderId="2" xfId="0" applyNumberFormat="1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vertical="center" wrapText="1"/>
    </xf>
    <xf numFmtId="3" fontId="16" fillId="3" borderId="2" xfId="0" applyNumberFormat="1" applyFont="1" applyFill="1" applyBorder="1" applyAlignment="1">
      <alignment vertical="center" wrapText="1"/>
    </xf>
    <xf numFmtId="0" fontId="16" fillId="0" borderId="0" xfId="0" applyFont="1"/>
    <xf numFmtId="49" fontId="13" fillId="5" borderId="12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vertical="center" wrapText="1"/>
    </xf>
    <xf numFmtId="3" fontId="3" fillId="6" borderId="9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18" fillId="3" borderId="3" xfId="0" applyNumberFormat="1" applyFont="1" applyFill="1" applyBorder="1" applyAlignment="1">
      <alignment vertical="center" wrapText="1"/>
    </xf>
    <xf numFmtId="3" fontId="3" fillId="5" borderId="3" xfId="0" applyNumberFormat="1" applyFont="1" applyFill="1" applyBorder="1" applyAlignment="1">
      <alignment vertical="center" wrapText="1"/>
    </xf>
    <xf numFmtId="3" fontId="3" fillId="4" borderId="4" xfId="0" applyNumberFormat="1" applyFont="1" applyFill="1" applyBorder="1" applyAlignment="1">
      <alignment vertical="center" wrapText="1"/>
    </xf>
    <xf numFmtId="3" fontId="3" fillId="5" borderId="1" xfId="0" applyNumberFormat="1" applyFont="1" applyFill="1" applyBorder="1" applyAlignment="1">
      <alignment vertical="center" wrapText="1"/>
    </xf>
    <xf numFmtId="3" fontId="3" fillId="5" borderId="4" xfId="0" applyNumberFormat="1" applyFont="1" applyFill="1" applyBorder="1" applyAlignment="1">
      <alignment vertical="center" wrapText="1"/>
    </xf>
    <xf numFmtId="3" fontId="3" fillId="4" borderId="8" xfId="0" applyNumberFormat="1" applyFont="1" applyFill="1" applyBorder="1" applyAlignment="1">
      <alignment vertical="center" wrapText="1"/>
    </xf>
    <xf numFmtId="3" fontId="3" fillId="4" borderId="0" xfId="0" applyNumberFormat="1" applyFont="1" applyFill="1" applyBorder="1" applyAlignment="1">
      <alignment vertical="center" wrapText="1"/>
    </xf>
    <xf numFmtId="3" fontId="3" fillId="4" borderId="7" xfId="0" applyNumberFormat="1" applyFont="1" applyFill="1" applyBorder="1" applyAlignment="1">
      <alignment vertical="center" wrapText="1"/>
    </xf>
    <xf numFmtId="3" fontId="3" fillId="5" borderId="5" xfId="0" applyNumberFormat="1" applyFont="1" applyFill="1" applyBorder="1" applyAlignment="1">
      <alignment vertical="center" wrapText="1"/>
    </xf>
    <xf numFmtId="3" fontId="3" fillId="5" borderId="8" xfId="0" applyNumberFormat="1" applyFont="1" applyFill="1" applyBorder="1" applyAlignment="1">
      <alignment vertical="center" wrapText="1"/>
    </xf>
    <xf numFmtId="3" fontId="18" fillId="3" borderId="4" xfId="0" applyNumberFormat="1" applyFont="1" applyFill="1" applyBorder="1" applyAlignment="1">
      <alignment vertical="center" wrapText="1"/>
    </xf>
    <xf numFmtId="3" fontId="18" fillId="3" borderId="2" xfId="0" applyNumberFormat="1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3" fontId="5" fillId="0" borderId="5" xfId="0" applyNumberFormat="1" applyFont="1" applyBorder="1" applyAlignment="1">
      <alignment vertical="center" wrapText="1"/>
    </xf>
    <xf numFmtId="3" fontId="19" fillId="0" borderId="0" xfId="0" applyNumberFormat="1" applyFont="1" applyAlignment="1">
      <alignment horizontal="center"/>
    </xf>
    <xf numFmtId="3" fontId="20" fillId="0" borderId="0" xfId="0" applyNumberFormat="1" applyFont="1" applyAlignment="1">
      <alignment horizontal="center"/>
    </xf>
    <xf numFmtId="49" fontId="6" fillId="7" borderId="3" xfId="0" applyNumberFormat="1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left" vertical="center" wrapText="1"/>
    </xf>
    <xf numFmtId="3" fontId="3" fillId="7" borderId="3" xfId="0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 wrapText="1"/>
    </xf>
    <xf numFmtId="3" fontId="14" fillId="7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3" fontId="3" fillId="4" borderId="6" xfId="0" applyNumberFormat="1" applyFont="1" applyFill="1" applyBorder="1" applyAlignment="1">
      <alignment vertical="center" wrapText="1"/>
    </xf>
    <xf numFmtId="3" fontId="3" fillId="4" borderId="9" xfId="0" applyNumberFormat="1" applyFont="1" applyFill="1" applyBorder="1" applyAlignment="1">
      <alignment vertical="center" wrapText="1"/>
    </xf>
    <xf numFmtId="0" fontId="14" fillId="7" borderId="8" xfId="0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1" fillId="6" borderId="1" xfId="0" applyFont="1" applyFill="1" applyBorder="1" applyAlignment="1">
      <alignment horizontal="right" vertical="center" wrapText="1"/>
    </xf>
    <xf numFmtId="0" fontId="14" fillId="0" borderId="3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3" fontId="3" fillId="7" borderId="3" xfId="0" applyNumberFormat="1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right" vertical="center" wrapText="1"/>
    </xf>
    <xf numFmtId="0" fontId="1" fillId="5" borderId="3" xfId="0" applyFont="1" applyFill="1" applyBorder="1" applyAlignment="1">
      <alignment horizontal="right" vertical="center" wrapText="1"/>
    </xf>
    <xf numFmtId="4" fontId="14" fillId="0" borderId="3" xfId="0" applyNumberFormat="1" applyFont="1" applyBorder="1" applyAlignment="1">
      <alignment horizontal="right" vertical="center" wrapText="1"/>
    </xf>
    <xf numFmtId="4" fontId="14" fillId="7" borderId="3" xfId="0" applyNumberFormat="1" applyFont="1" applyFill="1" applyBorder="1" applyAlignment="1">
      <alignment horizontal="right" vertical="center" wrapText="1"/>
    </xf>
    <xf numFmtId="4" fontId="16" fillId="3" borderId="3" xfId="0" applyNumberFormat="1" applyFont="1" applyFill="1" applyBorder="1" applyAlignment="1">
      <alignment horizontal="right" vertical="center" wrapText="1"/>
    </xf>
    <xf numFmtId="4" fontId="1" fillId="5" borderId="3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4" fontId="1" fillId="5" borderId="1" xfId="0" applyNumberFormat="1" applyFont="1" applyFill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4" fontId="1" fillId="5" borderId="5" xfId="0" applyNumberFormat="1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3" fontId="7" fillId="4" borderId="3" xfId="0" applyNumberFormat="1" applyFont="1" applyFill="1" applyBorder="1" applyAlignment="1">
      <alignment vertical="center" wrapText="1"/>
    </xf>
    <xf numFmtId="4" fontId="8" fillId="8" borderId="1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4" fontId="16" fillId="3" borderId="2" xfId="0" applyNumberFormat="1" applyFont="1" applyFill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49" fontId="13" fillId="7" borderId="1" xfId="0" applyNumberFormat="1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left" vertical="center" wrapText="1"/>
    </xf>
    <xf numFmtId="3" fontId="14" fillId="7" borderId="1" xfId="0" applyNumberFormat="1" applyFont="1" applyFill="1" applyBorder="1" applyAlignment="1">
      <alignment horizontal="center" vertical="center" wrapText="1"/>
    </xf>
    <xf numFmtId="4" fontId="14" fillId="7" borderId="1" xfId="0" applyNumberFormat="1" applyFont="1" applyFill="1" applyBorder="1" applyAlignment="1">
      <alignment horizontal="right" vertical="center" wrapText="1"/>
    </xf>
    <xf numFmtId="4" fontId="23" fillId="5" borderId="2" xfId="0" applyNumberFormat="1" applyFont="1" applyFill="1" applyBorder="1" applyAlignment="1">
      <alignment horizontal="right" vertical="center" wrapText="1"/>
    </xf>
    <xf numFmtId="0" fontId="23" fillId="5" borderId="2" xfId="0" applyFont="1" applyFill="1" applyBorder="1" applyAlignment="1">
      <alignment vertical="center" wrapText="1"/>
    </xf>
    <xf numFmtId="3" fontId="23" fillId="5" borderId="11" xfId="0" applyNumberFormat="1" applyFont="1" applyFill="1" applyBorder="1" applyAlignment="1">
      <alignment vertical="center" wrapText="1"/>
    </xf>
    <xf numFmtId="3" fontId="23" fillId="5" borderId="1" xfId="0" applyNumberFormat="1" applyFont="1" applyFill="1" applyBorder="1" applyAlignment="1">
      <alignment vertical="center" wrapText="1"/>
    </xf>
    <xf numFmtId="49" fontId="16" fillId="5" borderId="3" xfId="0" applyNumberFormat="1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vertical="center" wrapText="1"/>
    </xf>
    <xf numFmtId="3" fontId="16" fillId="5" borderId="3" xfId="0" applyNumberFormat="1" applyFont="1" applyFill="1" applyBorder="1" applyAlignment="1">
      <alignment vertical="center" wrapText="1"/>
    </xf>
    <xf numFmtId="3" fontId="18" fillId="5" borderId="3" xfId="0" applyNumberFormat="1" applyFont="1" applyFill="1" applyBorder="1" applyAlignment="1">
      <alignment vertical="center" wrapText="1"/>
    </xf>
    <xf numFmtId="4" fontId="16" fillId="5" borderId="3" xfId="0" applyNumberFormat="1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left" vertical="center" wrapText="1"/>
    </xf>
    <xf numFmtId="3" fontId="24" fillId="0" borderId="0" xfId="0" applyNumberFormat="1" applyFont="1" applyAlignment="1">
      <alignment vertical="center" wrapText="1"/>
    </xf>
    <xf numFmtId="4" fontId="24" fillId="4" borderId="1" xfId="0" applyNumberFormat="1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49" fontId="25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3" fontId="27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right"/>
    </xf>
    <xf numFmtId="0" fontId="27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CCFFFF"/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9"/>
  <sheetViews>
    <sheetView tabSelected="1" zoomScale="75" zoomScaleNormal="75" workbookViewId="0">
      <pane ySplit="6" topLeftCell="A7" activePane="bottomLeft" state="frozen"/>
      <selection activeCell="A5" sqref="A5"/>
      <selection pane="bottomLeft" activeCell="A10" sqref="A10:XFD141"/>
    </sheetView>
  </sheetViews>
  <sheetFormatPr defaultRowHeight="14.4" x14ac:dyDescent="0.3"/>
  <cols>
    <col min="1" max="1" width="9.33203125" style="57" customWidth="1"/>
    <col min="2" max="2" width="53.6640625" style="11" customWidth="1"/>
    <col min="3" max="3" width="14.5546875" style="12" customWidth="1"/>
    <col min="4" max="4" width="15.6640625" style="101" customWidth="1"/>
    <col min="5" max="5" width="15.6640625" style="133" customWidth="1"/>
    <col min="6" max="6" width="16.44140625" bestFit="1" customWidth="1"/>
  </cols>
  <sheetData>
    <row r="2" spans="1:5" ht="15.6" x14ac:dyDescent="0.3">
      <c r="A2" s="192" t="s">
        <v>192</v>
      </c>
      <c r="B2" s="192"/>
      <c r="C2" s="192"/>
      <c r="D2" s="192"/>
    </row>
    <row r="3" spans="1:5" ht="43.2" customHeight="1" x14ac:dyDescent="0.3">
      <c r="A3" s="192" t="s">
        <v>239</v>
      </c>
      <c r="B3" s="192"/>
      <c r="C3" s="192"/>
      <c r="D3" s="192"/>
      <c r="E3" s="192"/>
    </row>
    <row r="4" spans="1:5" ht="16.8" thickBot="1" x14ac:dyDescent="0.35">
      <c r="A4" s="64"/>
      <c r="B4" s="99"/>
      <c r="C4" s="99"/>
      <c r="D4" s="100"/>
    </row>
    <row r="5" spans="1:5" ht="16.2" thickBot="1" x14ac:dyDescent="0.35">
      <c r="A5" s="51"/>
      <c r="B5" s="162" t="s">
        <v>163</v>
      </c>
      <c r="C5" s="161">
        <v>26860.75</v>
      </c>
    </row>
    <row r="6" spans="1:5" s="60" customFormat="1" ht="39" customHeight="1" thickBot="1" x14ac:dyDescent="0.35">
      <c r="A6" s="65" t="s">
        <v>0</v>
      </c>
      <c r="B6" s="66" t="s">
        <v>25</v>
      </c>
      <c r="C6" s="67" t="s">
        <v>29</v>
      </c>
      <c r="D6" s="102" t="s">
        <v>27</v>
      </c>
      <c r="E6" s="134" t="s">
        <v>28</v>
      </c>
    </row>
    <row r="7" spans="1:5" s="83" customFormat="1" ht="27.6" customHeight="1" thickBot="1" x14ac:dyDescent="0.35">
      <c r="A7" s="81" t="s">
        <v>79</v>
      </c>
      <c r="B7" s="82" t="s">
        <v>54</v>
      </c>
      <c r="C7" s="85">
        <f>C8+C9</f>
        <v>884186.42</v>
      </c>
      <c r="D7" s="85">
        <f>D8+D9</f>
        <v>10610237.040000001</v>
      </c>
      <c r="E7" s="135"/>
    </row>
    <row r="8" spans="1:5" s="6" customFormat="1" ht="117" customHeight="1" thickBot="1" x14ac:dyDescent="0.35">
      <c r="A8" s="53" t="s">
        <v>81</v>
      </c>
      <c r="B8" s="48" t="s">
        <v>237</v>
      </c>
      <c r="C8" s="49">
        <v>745654.42</v>
      </c>
      <c r="D8" s="50">
        <f>C8*12</f>
        <v>8947853.040000001</v>
      </c>
      <c r="E8" s="136"/>
    </row>
    <row r="9" spans="1:5" s="6" customFormat="1" ht="37.950000000000003" customHeight="1" thickBot="1" x14ac:dyDescent="0.35">
      <c r="A9" s="120"/>
      <c r="B9" s="121" t="s">
        <v>171</v>
      </c>
      <c r="C9" s="122">
        <f>C10+C16+C23+C30+C34</f>
        <v>138532</v>
      </c>
      <c r="D9" s="122">
        <f>D10+D16+D23+D30+D34</f>
        <v>1662384</v>
      </c>
      <c r="E9" s="137"/>
    </row>
    <row r="10" spans="1:5" s="6" customFormat="1" ht="27.6" customHeight="1" thickBot="1" x14ac:dyDescent="0.35">
      <c r="A10" s="56" t="s">
        <v>82</v>
      </c>
      <c r="B10" s="45" t="s">
        <v>33</v>
      </c>
      <c r="C10" s="46">
        <f>SUM(C11:C15)</f>
        <v>77762</v>
      </c>
      <c r="D10" s="46">
        <f>SUM(D11:D15)</f>
        <v>933144</v>
      </c>
      <c r="E10" s="138"/>
    </row>
    <row r="11" spans="1:5" s="6" customFormat="1" ht="27.6" hidden="1" customHeight="1" thickBot="1" x14ac:dyDescent="0.35">
      <c r="A11" s="29"/>
      <c r="B11" s="25" t="s">
        <v>30</v>
      </c>
      <c r="C11" s="13">
        <v>5000</v>
      </c>
      <c r="D11" s="14">
        <f>C11*12</f>
        <v>60000</v>
      </c>
      <c r="E11" s="139"/>
    </row>
    <row r="12" spans="1:5" s="6" customFormat="1" ht="27.6" hidden="1" customHeight="1" thickBot="1" x14ac:dyDescent="0.35">
      <c r="A12" s="29"/>
      <c r="B12" s="26" t="s">
        <v>31</v>
      </c>
      <c r="C12" s="13">
        <v>21938</v>
      </c>
      <c r="D12" s="14">
        <f t="shared" ref="D12:D23" si="0">C12*12</f>
        <v>263256</v>
      </c>
      <c r="E12" s="139"/>
    </row>
    <row r="13" spans="1:5" s="6" customFormat="1" ht="27.6" hidden="1" customHeight="1" thickBot="1" x14ac:dyDescent="0.35">
      <c r="A13" s="29"/>
      <c r="B13" s="27" t="s">
        <v>34</v>
      </c>
      <c r="C13" s="13">
        <v>15540</v>
      </c>
      <c r="D13" s="14">
        <f t="shared" si="0"/>
        <v>186480</v>
      </c>
      <c r="E13" s="139"/>
    </row>
    <row r="14" spans="1:5" s="6" customFormat="1" ht="27.6" hidden="1" customHeight="1" thickBot="1" x14ac:dyDescent="0.35">
      <c r="A14" s="29"/>
      <c r="B14" s="25" t="s">
        <v>32</v>
      </c>
      <c r="C14" s="13">
        <v>32284</v>
      </c>
      <c r="D14" s="14">
        <f t="shared" si="0"/>
        <v>387408</v>
      </c>
      <c r="E14" s="139"/>
    </row>
    <row r="15" spans="1:5" s="6" customFormat="1" ht="27.6" hidden="1" customHeight="1" thickBot="1" x14ac:dyDescent="0.35">
      <c r="A15" s="29"/>
      <c r="B15" s="28" t="s">
        <v>35</v>
      </c>
      <c r="C15" s="13">
        <v>3000</v>
      </c>
      <c r="D15" s="14">
        <f t="shared" si="0"/>
        <v>36000</v>
      </c>
      <c r="E15" s="139"/>
    </row>
    <row r="16" spans="1:5" s="7" customFormat="1" ht="27.6" customHeight="1" collapsed="1" thickBot="1" x14ac:dyDescent="0.35">
      <c r="A16" s="56" t="s">
        <v>83</v>
      </c>
      <c r="B16" s="45" t="s">
        <v>36</v>
      </c>
      <c r="C16" s="46">
        <f>SUM(C17:C22)</f>
        <v>19800</v>
      </c>
      <c r="D16" s="47">
        <f t="shared" si="0"/>
        <v>237600</v>
      </c>
      <c r="E16" s="138"/>
    </row>
    <row r="17" spans="1:5" s="6" customFormat="1" ht="27.6" hidden="1" customHeight="1" thickBot="1" x14ac:dyDescent="0.35">
      <c r="A17" s="29"/>
      <c r="B17" s="3" t="s">
        <v>37</v>
      </c>
      <c r="C17" s="15">
        <v>3300</v>
      </c>
      <c r="D17" s="103">
        <f t="shared" si="0"/>
        <v>39600</v>
      </c>
      <c r="E17" s="140"/>
    </row>
    <row r="18" spans="1:5" s="6" customFormat="1" ht="27.6" hidden="1" customHeight="1" thickBot="1" x14ac:dyDescent="0.35">
      <c r="A18" s="29"/>
      <c r="B18" s="3" t="s">
        <v>38</v>
      </c>
      <c r="C18" s="15">
        <v>3300</v>
      </c>
      <c r="D18" s="14">
        <f t="shared" si="0"/>
        <v>39600</v>
      </c>
      <c r="E18" s="139"/>
    </row>
    <row r="19" spans="1:5" s="6" customFormat="1" ht="27.6" hidden="1" customHeight="1" thickBot="1" x14ac:dyDescent="0.35">
      <c r="A19" s="29"/>
      <c r="B19" s="3" t="s">
        <v>39</v>
      </c>
      <c r="C19" s="15">
        <v>3300</v>
      </c>
      <c r="D19" s="14">
        <f t="shared" si="0"/>
        <v>39600</v>
      </c>
      <c r="E19" s="139"/>
    </row>
    <row r="20" spans="1:5" s="6" customFormat="1" ht="27.6" hidden="1" customHeight="1" thickBot="1" x14ac:dyDescent="0.35">
      <c r="A20" s="29"/>
      <c r="B20" s="3" t="s">
        <v>40</v>
      </c>
      <c r="C20" s="15">
        <v>3300</v>
      </c>
      <c r="D20" s="14">
        <f t="shared" si="0"/>
        <v>39600</v>
      </c>
      <c r="E20" s="139"/>
    </row>
    <row r="21" spans="1:5" s="6" customFormat="1" ht="27.6" hidden="1" customHeight="1" thickBot="1" x14ac:dyDescent="0.35">
      <c r="A21" s="29"/>
      <c r="B21" s="3" t="s">
        <v>42</v>
      </c>
      <c r="C21" s="15">
        <v>3300</v>
      </c>
      <c r="D21" s="14">
        <f t="shared" si="0"/>
        <v>39600</v>
      </c>
      <c r="E21" s="139"/>
    </row>
    <row r="22" spans="1:5" s="6" customFormat="1" ht="27.6" hidden="1" customHeight="1" thickBot="1" x14ac:dyDescent="0.35">
      <c r="A22" s="29"/>
      <c r="B22" s="3" t="s">
        <v>41</v>
      </c>
      <c r="C22" s="15">
        <v>3300</v>
      </c>
      <c r="D22" s="14">
        <f t="shared" si="0"/>
        <v>39600</v>
      </c>
      <c r="E22" s="139"/>
    </row>
    <row r="23" spans="1:5" s="6" customFormat="1" ht="27.6" customHeight="1" collapsed="1" thickBot="1" x14ac:dyDescent="0.35">
      <c r="A23" s="56" t="s">
        <v>84</v>
      </c>
      <c r="B23" s="32" t="s">
        <v>43</v>
      </c>
      <c r="C23" s="46">
        <f>SUM(C24:C29)</f>
        <v>32170</v>
      </c>
      <c r="D23" s="47">
        <f t="shared" si="0"/>
        <v>386040</v>
      </c>
      <c r="E23" s="138"/>
    </row>
    <row r="24" spans="1:5" s="8" customFormat="1" ht="27.6" hidden="1" customHeight="1" thickBot="1" x14ac:dyDescent="0.35">
      <c r="A24" s="52"/>
      <c r="B24" s="27" t="s">
        <v>49</v>
      </c>
      <c r="C24" s="16">
        <v>3550</v>
      </c>
      <c r="D24" s="17">
        <f>C24*12</f>
        <v>42600</v>
      </c>
      <c r="E24" s="141"/>
    </row>
    <row r="25" spans="1:5" s="8" customFormat="1" ht="27.6" hidden="1" customHeight="1" thickBot="1" x14ac:dyDescent="0.35">
      <c r="A25" s="52"/>
      <c r="B25" s="28" t="s">
        <v>44</v>
      </c>
      <c r="C25" s="16">
        <v>3000</v>
      </c>
      <c r="D25" s="17">
        <f t="shared" ref="D25:D29" si="1">C25*12</f>
        <v>36000</v>
      </c>
      <c r="E25" s="141"/>
    </row>
    <row r="26" spans="1:5" s="8" customFormat="1" ht="27.6" hidden="1" customHeight="1" thickBot="1" x14ac:dyDescent="0.35">
      <c r="A26" s="52"/>
      <c r="B26" s="27" t="s">
        <v>45</v>
      </c>
      <c r="C26" s="16">
        <v>1000</v>
      </c>
      <c r="D26" s="17">
        <f t="shared" si="1"/>
        <v>12000</v>
      </c>
      <c r="E26" s="141"/>
    </row>
    <row r="27" spans="1:5" s="8" customFormat="1" ht="27.6" hidden="1" customHeight="1" thickBot="1" x14ac:dyDescent="0.35">
      <c r="A27" s="52"/>
      <c r="B27" s="27" t="s">
        <v>46</v>
      </c>
      <c r="C27" s="16">
        <v>6400</v>
      </c>
      <c r="D27" s="17">
        <f t="shared" si="1"/>
        <v>76800</v>
      </c>
      <c r="E27" s="141"/>
    </row>
    <row r="28" spans="1:5" s="8" customFormat="1" ht="27.6" hidden="1" customHeight="1" thickBot="1" x14ac:dyDescent="0.35">
      <c r="A28" s="52"/>
      <c r="B28" s="27" t="s">
        <v>47</v>
      </c>
      <c r="C28" s="16">
        <v>5400</v>
      </c>
      <c r="D28" s="17">
        <f t="shared" si="1"/>
        <v>64800</v>
      </c>
      <c r="E28" s="141"/>
    </row>
    <row r="29" spans="1:5" s="8" customFormat="1" ht="27.6" hidden="1" customHeight="1" thickBot="1" x14ac:dyDescent="0.35">
      <c r="A29" s="52"/>
      <c r="B29" s="9" t="s">
        <v>48</v>
      </c>
      <c r="C29" s="16">
        <v>12820</v>
      </c>
      <c r="D29" s="17">
        <f t="shared" si="1"/>
        <v>153840</v>
      </c>
      <c r="E29" s="142"/>
    </row>
    <row r="30" spans="1:5" s="8" customFormat="1" ht="30.6" customHeight="1" collapsed="1" thickBot="1" x14ac:dyDescent="0.35">
      <c r="A30" s="56" t="s">
        <v>85</v>
      </c>
      <c r="B30" s="32" t="s">
        <v>50</v>
      </c>
      <c r="C30" s="46">
        <f>SUM(C31:C33)</f>
        <v>5800</v>
      </c>
      <c r="D30" s="47">
        <f>SUM(D31:D33)</f>
        <v>69600</v>
      </c>
      <c r="E30" s="138"/>
    </row>
    <row r="31" spans="1:5" s="8" customFormat="1" ht="27.6" hidden="1" customHeight="1" thickBot="1" x14ac:dyDescent="0.35">
      <c r="A31" s="52"/>
      <c r="B31" s="28" t="s">
        <v>51</v>
      </c>
      <c r="C31" s="16">
        <v>5000</v>
      </c>
      <c r="D31" s="17">
        <f>C31*12</f>
        <v>60000</v>
      </c>
      <c r="E31" s="141"/>
    </row>
    <row r="32" spans="1:5" s="8" customFormat="1" ht="27.6" hidden="1" customHeight="1" thickBot="1" x14ac:dyDescent="0.35">
      <c r="A32" s="52"/>
      <c r="B32" s="27" t="s">
        <v>52</v>
      </c>
      <c r="C32" s="16">
        <v>300</v>
      </c>
      <c r="D32" s="17">
        <f>C32*12</f>
        <v>3600</v>
      </c>
      <c r="E32" s="141"/>
    </row>
    <row r="33" spans="1:5" s="8" customFormat="1" ht="27.6" hidden="1" customHeight="1" thickBot="1" x14ac:dyDescent="0.35">
      <c r="A33" s="52"/>
      <c r="B33" s="9" t="s">
        <v>53</v>
      </c>
      <c r="C33" s="16">
        <v>500</v>
      </c>
      <c r="D33" s="17">
        <f>C33*12</f>
        <v>6000</v>
      </c>
      <c r="E33" s="142"/>
    </row>
    <row r="34" spans="1:5" s="63" customFormat="1" ht="34.200000000000003" customHeight="1" collapsed="1" thickBot="1" x14ac:dyDescent="0.35">
      <c r="A34" s="56" t="s">
        <v>86</v>
      </c>
      <c r="B34" s="32" t="s">
        <v>55</v>
      </c>
      <c r="C34" s="62">
        <v>3000</v>
      </c>
      <c r="D34" s="47">
        <f>C34*12</f>
        <v>36000</v>
      </c>
      <c r="E34" s="143"/>
    </row>
    <row r="35" spans="1:5" s="83" customFormat="1" ht="27.6" customHeight="1" thickBot="1" x14ac:dyDescent="0.35">
      <c r="A35" s="81" t="s">
        <v>80</v>
      </c>
      <c r="B35" s="82" t="s">
        <v>63</v>
      </c>
      <c r="C35" s="84">
        <f>C36+C121</f>
        <v>844755.98300000001</v>
      </c>
      <c r="D35" s="84">
        <f>D36+D121</f>
        <v>10137075.796</v>
      </c>
      <c r="E35" s="144"/>
    </row>
    <row r="36" spans="1:5" s="83" customFormat="1" ht="37.200000000000003" customHeight="1" thickBot="1" x14ac:dyDescent="0.35">
      <c r="A36" s="123" t="s">
        <v>175</v>
      </c>
      <c r="B36" s="131" t="s">
        <v>173</v>
      </c>
      <c r="C36" s="124">
        <f>C37+C63+C119</f>
        <v>745739.353</v>
      </c>
      <c r="D36" s="124">
        <f>D37+D63+D119</f>
        <v>8948876.2359999996</v>
      </c>
      <c r="E36" s="145">
        <f>E37+E63+E119</f>
        <v>27.763161974256114</v>
      </c>
    </row>
    <row r="37" spans="1:5" s="90" customFormat="1" ht="34.200000000000003" thickBot="1" x14ac:dyDescent="0.4">
      <c r="A37" s="86" t="s">
        <v>81</v>
      </c>
      <c r="B37" s="87" t="s">
        <v>56</v>
      </c>
      <c r="C37" s="88">
        <f>C38+C40+C50+C55</f>
        <v>275807</v>
      </c>
      <c r="D37" s="104">
        <f>D38+D40+D50+D55</f>
        <v>3309684</v>
      </c>
      <c r="E37" s="146">
        <f>E38+E40+E50+E55</f>
        <v>10.268030490585705</v>
      </c>
    </row>
    <row r="38" spans="1:5" s="90" customFormat="1" ht="34.200000000000003" thickBot="1" x14ac:dyDescent="0.4">
      <c r="A38" s="176" t="s">
        <v>87</v>
      </c>
      <c r="B38" s="177" t="s">
        <v>193</v>
      </c>
      <c r="C38" s="178">
        <f>C39</f>
        <v>76398</v>
      </c>
      <c r="D38" s="179">
        <f>D39</f>
        <v>916776</v>
      </c>
      <c r="E38" s="180">
        <f>E39</f>
        <v>2.8442243794383999</v>
      </c>
    </row>
    <row r="39" spans="1:5" s="5" customFormat="1" ht="16.8" hidden="1" thickBot="1" x14ac:dyDescent="0.35">
      <c r="A39" s="52" t="s">
        <v>89</v>
      </c>
      <c r="B39" s="9" t="s">
        <v>218</v>
      </c>
      <c r="C39" s="19">
        <v>76398</v>
      </c>
      <c r="D39" s="106">
        <f>C39*12</f>
        <v>916776</v>
      </c>
      <c r="E39" s="148">
        <f>C39/C5</f>
        <v>2.8442243794383999</v>
      </c>
    </row>
    <row r="40" spans="1:5" s="61" customFormat="1" ht="31.8" collapsed="1" thickBot="1" x14ac:dyDescent="0.35">
      <c r="A40" s="78" t="s">
        <v>90</v>
      </c>
      <c r="B40" s="32" t="s">
        <v>57</v>
      </c>
      <c r="C40" s="38">
        <f>SUM(C41:C49)</f>
        <v>157737</v>
      </c>
      <c r="D40" s="105">
        <f>SUM(D41:D49)</f>
        <v>1892844</v>
      </c>
      <c r="E40" s="147">
        <f>SUM(E41:E49)</f>
        <v>5.8723974572564064</v>
      </c>
    </row>
    <row r="41" spans="1:5" s="5" customFormat="1" ht="16.8" hidden="1" thickBot="1" x14ac:dyDescent="0.35">
      <c r="A41" s="52" t="s">
        <v>92</v>
      </c>
      <c r="B41" s="9" t="s">
        <v>217</v>
      </c>
      <c r="C41" s="19">
        <v>29000</v>
      </c>
      <c r="D41" s="106">
        <f t="shared" ref="D41:D101" si="2">C41*12</f>
        <v>348000</v>
      </c>
      <c r="E41" s="148">
        <f>C41/C5</f>
        <v>1.079642228902767</v>
      </c>
    </row>
    <row r="42" spans="1:5" s="5" customFormat="1" ht="16.8" hidden="1" thickBot="1" x14ac:dyDescent="0.35">
      <c r="A42" s="52" t="s">
        <v>93</v>
      </c>
      <c r="B42" s="9" t="s">
        <v>221</v>
      </c>
      <c r="C42" s="19">
        <v>42000</v>
      </c>
      <c r="D42" s="106">
        <f t="shared" si="2"/>
        <v>504000</v>
      </c>
      <c r="E42" s="148">
        <f>C42/C5</f>
        <v>1.5636197797902143</v>
      </c>
    </row>
    <row r="43" spans="1:5" ht="31.8" hidden="1" thickBot="1" x14ac:dyDescent="0.35">
      <c r="A43" s="52" t="s">
        <v>94</v>
      </c>
      <c r="B43" s="9" t="s">
        <v>190</v>
      </c>
      <c r="C43" s="160">
        <v>2500</v>
      </c>
      <c r="D43" s="106">
        <f t="shared" si="2"/>
        <v>30000</v>
      </c>
      <c r="E43" s="148">
        <f>C43/C5</f>
        <v>9.3072605939893707E-2</v>
      </c>
    </row>
    <row r="44" spans="1:5" ht="42" hidden="1" customHeight="1" thickBot="1" x14ac:dyDescent="0.35">
      <c r="A44" s="52" t="s">
        <v>95</v>
      </c>
      <c r="B44" s="3" t="s">
        <v>1</v>
      </c>
      <c r="C44" s="19">
        <v>2250</v>
      </c>
      <c r="D44" s="106">
        <f t="shared" si="2"/>
        <v>27000</v>
      </c>
      <c r="E44" s="148">
        <f>C44/C5</f>
        <v>8.3765345345904338E-2</v>
      </c>
    </row>
    <row r="45" spans="1:5" ht="40.200000000000003" hidden="1" customHeight="1" thickBot="1" x14ac:dyDescent="0.35">
      <c r="A45" s="52" t="s">
        <v>222</v>
      </c>
      <c r="B45" s="9" t="s">
        <v>2</v>
      </c>
      <c r="C45" s="19">
        <v>10160</v>
      </c>
      <c r="D45" s="106">
        <f t="shared" si="2"/>
        <v>121920</v>
      </c>
      <c r="E45" s="148">
        <f>C45/C5</f>
        <v>0.37824707053972806</v>
      </c>
    </row>
    <row r="46" spans="1:5" ht="30.6" hidden="1" customHeight="1" thickBot="1" x14ac:dyDescent="0.35">
      <c r="A46" s="52" t="s">
        <v>223</v>
      </c>
      <c r="B46" s="9" t="s">
        <v>203</v>
      </c>
      <c r="C46" s="19">
        <v>8297</v>
      </c>
      <c r="D46" s="106">
        <f>C46*12</f>
        <v>99564</v>
      </c>
      <c r="E46" s="148">
        <f>C46/C5</f>
        <v>0.30888936459331923</v>
      </c>
    </row>
    <row r="47" spans="1:5" ht="45" hidden="1" customHeight="1" thickBot="1" x14ac:dyDescent="0.35">
      <c r="A47" s="52" t="s">
        <v>224</v>
      </c>
      <c r="B47" s="9" t="s">
        <v>196</v>
      </c>
      <c r="C47" s="18">
        <v>830</v>
      </c>
      <c r="D47" s="106">
        <f>C47*12</f>
        <v>9960</v>
      </c>
      <c r="E47" s="148">
        <f>C47/C5</f>
        <v>3.0900105172044712E-2</v>
      </c>
    </row>
    <row r="48" spans="1:5" ht="75.599999999999994" hidden="1" customHeight="1" thickBot="1" x14ac:dyDescent="0.35">
      <c r="A48" s="52" t="s">
        <v>225</v>
      </c>
      <c r="B48" s="3" t="s">
        <v>197</v>
      </c>
      <c r="C48" s="18">
        <v>4700</v>
      </c>
      <c r="D48" s="106">
        <f t="shared" si="2"/>
        <v>56400</v>
      </c>
      <c r="E48" s="148">
        <f>C48/C5</f>
        <v>0.17497649916700017</v>
      </c>
    </row>
    <row r="49" spans="1:5" ht="37.200000000000003" hidden="1" customHeight="1" thickBot="1" x14ac:dyDescent="0.35">
      <c r="A49" s="52" t="s">
        <v>226</v>
      </c>
      <c r="B49" s="3" t="s">
        <v>59</v>
      </c>
      <c r="C49" s="18">
        <v>58000</v>
      </c>
      <c r="D49" s="106">
        <f t="shared" si="2"/>
        <v>696000</v>
      </c>
      <c r="E49" s="148">
        <f>C49/C5</f>
        <v>2.1592844578055339</v>
      </c>
    </row>
    <row r="50" spans="1:5" s="24" customFormat="1" ht="28.2" customHeight="1" collapsed="1" thickBot="1" x14ac:dyDescent="0.35">
      <c r="A50" s="79" t="s">
        <v>91</v>
      </c>
      <c r="B50" s="39" t="s">
        <v>3</v>
      </c>
      <c r="C50" s="40">
        <f>SUM(C51:C54)</f>
        <v>19800</v>
      </c>
      <c r="D50" s="107">
        <f>SUM(D51:D54)</f>
        <v>237600</v>
      </c>
      <c r="E50" s="149">
        <f>SUM(E51:E54)</f>
        <v>0.73713503904395827</v>
      </c>
    </row>
    <row r="51" spans="1:5" ht="21" hidden="1" customHeight="1" thickBot="1" x14ac:dyDescent="0.35">
      <c r="A51" s="29" t="s">
        <v>96</v>
      </c>
      <c r="B51" s="3" t="s">
        <v>58</v>
      </c>
      <c r="C51" s="18">
        <v>15000</v>
      </c>
      <c r="D51" s="106">
        <f t="shared" si="2"/>
        <v>180000</v>
      </c>
      <c r="E51" s="150">
        <f>C51/C5</f>
        <v>0.55843563563936227</v>
      </c>
    </row>
    <row r="52" spans="1:5" ht="16.8" hidden="1" thickBot="1" x14ac:dyDescent="0.35">
      <c r="A52" s="29" t="s">
        <v>97</v>
      </c>
      <c r="B52" s="9" t="s">
        <v>5</v>
      </c>
      <c r="C52" s="18">
        <v>1300</v>
      </c>
      <c r="D52" s="106">
        <f t="shared" si="2"/>
        <v>15600</v>
      </c>
      <c r="E52" s="150">
        <f>C52/C5</f>
        <v>4.8397755088744727E-2</v>
      </c>
    </row>
    <row r="53" spans="1:5" ht="31.95" hidden="1" customHeight="1" thickBot="1" x14ac:dyDescent="0.35">
      <c r="A53" s="29" t="s">
        <v>98</v>
      </c>
      <c r="B53" s="3" t="s">
        <v>6</v>
      </c>
      <c r="C53" s="18">
        <v>500</v>
      </c>
      <c r="D53" s="106">
        <f t="shared" si="2"/>
        <v>6000</v>
      </c>
      <c r="E53" s="150">
        <f>C53/C5</f>
        <v>1.8614521187978742E-2</v>
      </c>
    </row>
    <row r="54" spans="1:5" ht="36" hidden="1" customHeight="1" thickBot="1" x14ac:dyDescent="0.35">
      <c r="A54" s="29" t="s">
        <v>99</v>
      </c>
      <c r="B54" s="3" t="s">
        <v>204</v>
      </c>
      <c r="C54" s="18">
        <v>3000</v>
      </c>
      <c r="D54" s="106">
        <f t="shared" si="2"/>
        <v>36000</v>
      </c>
      <c r="E54" s="150">
        <f>C54/C5</f>
        <v>0.11168712712787246</v>
      </c>
    </row>
    <row r="55" spans="1:5" s="24" customFormat="1" ht="28.2" customHeight="1" collapsed="1" thickBot="1" x14ac:dyDescent="0.35">
      <c r="A55" s="78" t="s">
        <v>227</v>
      </c>
      <c r="B55" s="32" t="s">
        <v>7</v>
      </c>
      <c r="C55" s="38">
        <f>SUM(C56:C62)</f>
        <v>21872</v>
      </c>
      <c r="D55" s="108">
        <f t="shared" si="2"/>
        <v>262464</v>
      </c>
      <c r="E55" s="147">
        <f>SUM(E56:E62)</f>
        <v>0.81427361484694205</v>
      </c>
    </row>
    <row r="56" spans="1:5" ht="16.8" hidden="1" thickBot="1" x14ac:dyDescent="0.35">
      <c r="A56" s="29" t="s">
        <v>228</v>
      </c>
      <c r="B56" s="9" t="s">
        <v>8</v>
      </c>
      <c r="C56" s="18">
        <v>290</v>
      </c>
      <c r="D56" s="106">
        <f t="shared" si="2"/>
        <v>3480</v>
      </c>
      <c r="E56" s="150">
        <f>C56/C5</f>
        <v>1.079642228902767E-2</v>
      </c>
    </row>
    <row r="57" spans="1:5" ht="19.95" hidden="1" customHeight="1" thickBot="1" x14ac:dyDescent="0.35">
      <c r="A57" s="29" t="s">
        <v>229</v>
      </c>
      <c r="B57" s="9" t="s">
        <v>9</v>
      </c>
      <c r="C57" s="18">
        <v>99</v>
      </c>
      <c r="D57" s="106">
        <f t="shared" si="2"/>
        <v>1188</v>
      </c>
      <c r="E57" s="151">
        <f>C57/C5</f>
        <v>3.6856751952197911E-3</v>
      </c>
    </row>
    <row r="58" spans="1:5" ht="58.2" hidden="1" customHeight="1" thickBot="1" x14ac:dyDescent="0.35">
      <c r="A58" s="29" t="s">
        <v>230</v>
      </c>
      <c r="B58" s="9" t="s">
        <v>219</v>
      </c>
      <c r="C58" s="19">
        <v>3700</v>
      </c>
      <c r="D58" s="106">
        <f t="shared" si="2"/>
        <v>44400</v>
      </c>
      <c r="E58" s="150">
        <f>C58/C5</f>
        <v>0.13774745679104269</v>
      </c>
    </row>
    <row r="59" spans="1:5" ht="16.8" hidden="1" thickBot="1" x14ac:dyDescent="0.35">
      <c r="A59" s="29" t="s">
        <v>231</v>
      </c>
      <c r="B59" s="9" t="s">
        <v>195</v>
      </c>
      <c r="C59" s="19">
        <v>3666</v>
      </c>
      <c r="D59" s="106">
        <f t="shared" si="2"/>
        <v>43992</v>
      </c>
      <c r="E59" s="150">
        <f>C59/C5</f>
        <v>0.13648166935026013</v>
      </c>
    </row>
    <row r="60" spans="1:5" ht="59.4" hidden="1" customHeight="1" thickBot="1" x14ac:dyDescent="0.35">
      <c r="A60" s="29" t="s">
        <v>232</v>
      </c>
      <c r="B60" s="9" t="s">
        <v>220</v>
      </c>
      <c r="C60" s="19">
        <v>3000</v>
      </c>
      <c r="D60" s="106">
        <f t="shared" si="2"/>
        <v>36000</v>
      </c>
      <c r="E60" s="150">
        <f>C60/C5</f>
        <v>0.11168712712787246</v>
      </c>
    </row>
    <row r="61" spans="1:5" ht="230.4" hidden="1" customHeight="1" thickBot="1" x14ac:dyDescent="0.35">
      <c r="A61" s="29" t="s">
        <v>233</v>
      </c>
      <c r="B61" s="3" t="s">
        <v>191</v>
      </c>
      <c r="C61" s="19">
        <v>10000</v>
      </c>
      <c r="D61" s="106">
        <f>C61*12</f>
        <v>120000</v>
      </c>
      <c r="E61" s="150">
        <f>C61/C5</f>
        <v>0.37229042375957483</v>
      </c>
    </row>
    <row r="62" spans="1:5" ht="41.4" hidden="1" customHeight="1" thickBot="1" x14ac:dyDescent="0.35">
      <c r="A62" s="29" t="s">
        <v>234</v>
      </c>
      <c r="B62" s="3" t="s">
        <v>198</v>
      </c>
      <c r="C62" s="18">
        <v>1117</v>
      </c>
      <c r="D62" s="106">
        <v>13404</v>
      </c>
      <c r="E62" s="150">
        <f>C62/C5</f>
        <v>4.1584840333944509E-2</v>
      </c>
    </row>
    <row r="63" spans="1:5" s="89" customFormat="1" ht="41.4" customHeight="1" collapsed="1" thickBot="1" x14ac:dyDescent="0.4">
      <c r="A63" s="86" t="s">
        <v>82</v>
      </c>
      <c r="B63" s="87" t="s">
        <v>131</v>
      </c>
      <c r="C63" s="88">
        <f>C64+C66+C68+C75+C89+C96+C101+C106+C110+C112+C114</f>
        <v>455019.26300000004</v>
      </c>
      <c r="D63" s="104">
        <f>D64+D66+D68+D75+D89+D96+D101+D106+D110+D112+D114</f>
        <v>5460235.1560000004</v>
      </c>
      <c r="E63" s="146">
        <f>E64+E66+E68+E75+E89+E96+E101+E106+E110+E112+E114</f>
        <v>16.939931424103943</v>
      </c>
    </row>
    <row r="64" spans="1:5" s="24" customFormat="1" ht="34.950000000000003" customHeight="1" thickBot="1" x14ac:dyDescent="0.35">
      <c r="A64" s="78" t="s">
        <v>100</v>
      </c>
      <c r="B64" s="39" t="s">
        <v>10</v>
      </c>
      <c r="C64" s="40">
        <f>C65</f>
        <v>18900</v>
      </c>
      <c r="D64" s="108">
        <f t="shared" si="2"/>
        <v>226800</v>
      </c>
      <c r="E64" s="149">
        <f>E65</f>
        <v>0.70362890090559649</v>
      </c>
    </row>
    <row r="65" spans="1:5" ht="55.2" hidden="1" customHeight="1" thickBot="1" x14ac:dyDescent="0.35">
      <c r="A65" s="29" t="s">
        <v>102</v>
      </c>
      <c r="B65" s="3" t="s">
        <v>199</v>
      </c>
      <c r="C65" s="18">
        <v>18900</v>
      </c>
      <c r="D65" s="106">
        <f t="shared" si="2"/>
        <v>226800</v>
      </c>
      <c r="E65" s="150">
        <f>C65/C5</f>
        <v>0.70362890090559649</v>
      </c>
    </row>
    <row r="66" spans="1:5" s="24" customFormat="1" ht="16.8" collapsed="1" thickBot="1" x14ac:dyDescent="0.35">
      <c r="A66" s="78" t="s">
        <v>88</v>
      </c>
      <c r="B66" s="41" t="s">
        <v>24</v>
      </c>
      <c r="C66" s="33">
        <f>C67</f>
        <v>7350</v>
      </c>
      <c r="D66" s="108">
        <f t="shared" ref="D66:E66" si="3">D67</f>
        <v>88200</v>
      </c>
      <c r="E66" s="147">
        <f t="shared" si="3"/>
        <v>0.27363346146328749</v>
      </c>
    </row>
    <row r="67" spans="1:5" ht="68.400000000000006" hidden="1" customHeight="1" thickBot="1" x14ac:dyDescent="0.35">
      <c r="A67" s="29" t="s">
        <v>103</v>
      </c>
      <c r="B67" s="1" t="s">
        <v>200</v>
      </c>
      <c r="C67" s="23">
        <v>7350</v>
      </c>
      <c r="D67" s="109">
        <f>C67*12</f>
        <v>88200</v>
      </c>
      <c r="E67" s="150">
        <f>C67/C5</f>
        <v>0.27363346146328749</v>
      </c>
    </row>
    <row r="68" spans="1:5" s="24" customFormat="1" ht="44.4" customHeight="1" collapsed="1" thickBot="1" x14ac:dyDescent="0.35">
      <c r="A68" s="78" t="s">
        <v>104</v>
      </c>
      <c r="B68" s="32" t="s">
        <v>11</v>
      </c>
      <c r="C68" s="38">
        <f>SUM(C69:C74)</f>
        <v>30781</v>
      </c>
      <c r="D68" s="108">
        <f t="shared" si="2"/>
        <v>369372</v>
      </c>
      <c r="E68" s="147">
        <f>SUM(E69:E74)</f>
        <v>1.1459471533743473</v>
      </c>
    </row>
    <row r="69" spans="1:5" ht="16.8" hidden="1" thickBot="1" x14ac:dyDescent="0.35">
      <c r="A69" s="29" t="s">
        <v>105</v>
      </c>
      <c r="B69" s="9" t="s">
        <v>216</v>
      </c>
      <c r="C69" s="18">
        <v>13794</v>
      </c>
      <c r="D69" s="106">
        <f>C69*12</f>
        <v>165528</v>
      </c>
      <c r="E69" s="150">
        <f>C69/C5</f>
        <v>0.51353741053395752</v>
      </c>
    </row>
    <row r="70" spans="1:5" ht="16.8" hidden="1" thickBot="1" x14ac:dyDescent="0.35">
      <c r="A70" s="29" t="s">
        <v>106</v>
      </c>
      <c r="B70" s="9" t="s">
        <v>12</v>
      </c>
      <c r="C70" s="18">
        <v>2786</v>
      </c>
      <c r="D70" s="106">
        <f t="shared" ref="D70:D73" si="4">C70*12</f>
        <v>33432</v>
      </c>
      <c r="E70" s="150">
        <f>C70/C5</f>
        <v>0.10372011205941756</v>
      </c>
    </row>
    <row r="71" spans="1:5" ht="16.8" hidden="1" thickBot="1" x14ac:dyDescent="0.35">
      <c r="A71" s="29" t="s">
        <v>107</v>
      </c>
      <c r="B71" s="9" t="s">
        <v>202</v>
      </c>
      <c r="C71" s="18">
        <v>2068</v>
      </c>
      <c r="D71" s="106">
        <f t="shared" si="4"/>
        <v>24816</v>
      </c>
      <c r="E71" s="150">
        <f>C71/C5</f>
        <v>7.6989659633480076E-2</v>
      </c>
    </row>
    <row r="72" spans="1:5" ht="42.6" hidden="1" customHeight="1" thickBot="1" x14ac:dyDescent="0.35">
      <c r="A72" s="29" t="s">
        <v>108</v>
      </c>
      <c r="B72" s="9" t="s">
        <v>201</v>
      </c>
      <c r="C72" s="18">
        <v>833</v>
      </c>
      <c r="D72" s="106">
        <f t="shared" si="4"/>
        <v>9996</v>
      </c>
      <c r="E72" s="150">
        <f>C72/C5</f>
        <v>3.1011792299172586E-2</v>
      </c>
    </row>
    <row r="73" spans="1:5" ht="46.2" hidden="1" customHeight="1" thickBot="1" x14ac:dyDescent="0.35">
      <c r="A73" s="29" t="s">
        <v>109</v>
      </c>
      <c r="B73" s="3" t="s">
        <v>184</v>
      </c>
      <c r="C73" s="18">
        <v>3500</v>
      </c>
      <c r="D73" s="106">
        <f t="shared" si="4"/>
        <v>42000</v>
      </c>
      <c r="E73" s="153">
        <f>C73/C5</f>
        <v>0.1303016483158512</v>
      </c>
    </row>
    <row r="74" spans="1:5" s="125" customFormat="1" ht="238.2" hidden="1" customHeight="1" thickBot="1" x14ac:dyDescent="0.35">
      <c r="A74" s="29" t="s">
        <v>235</v>
      </c>
      <c r="B74" s="3" t="s">
        <v>62</v>
      </c>
      <c r="C74" s="18">
        <v>7800</v>
      </c>
      <c r="D74" s="109">
        <f t="shared" si="2"/>
        <v>93600</v>
      </c>
      <c r="E74" s="153">
        <f>C74/C5</f>
        <v>0.29038653053246838</v>
      </c>
    </row>
    <row r="75" spans="1:5" s="159" customFormat="1" ht="48.6" customHeight="1" collapsed="1" thickBot="1" x14ac:dyDescent="0.35">
      <c r="A75" s="78" t="s">
        <v>110</v>
      </c>
      <c r="B75" s="32" t="s">
        <v>13</v>
      </c>
      <c r="C75" s="38">
        <f>SUM(C76:C88)</f>
        <v>136492</v>
      </c>
      <c r="D75" s="105">
        <f t="shared" ref="D75:E75" si="5">SUM(D76:D88)</f>
        <v>1637904</v>
      </c>
      <c r="E75" s="147">
        <f t="shared" si="5"/>
        <v>5.081466451979189</v>
      </c>
    </row>
    <row r="76" spans="1:5" ht="37.950000000000003" hidden="1" customHeight="1" thickBot="1" x14ac:dyDescent="0.35">
      <c r="A76" s="29" t="s">
        <v>111</v>
      </c>
      <c r="B76" s="3" t="s">
        <v>14</v>
      </c>
      <c r="C76" s="18">
        <v>35149</v>
      </c>
      <c r="D76" s="109">
        <f t="shared" si="2"/>
        <v>421788</v>
      </c>
      <c r="E76" s="150">
        <f>C76/C5</f>
        <v>1.3085636104725296</v>
      </c>
    </row>
    <row r="77" spans="1:5" ht="39" hidden="1" customHeight="1" thickBot="1" x14ac:dyDescent="0.35">
      <c r="A77" s="29" t="s">
        <v>112</v>
      </c>
      <c r="B77" s="3" t="s">
        <v>76</v>
      </c>
      <c r="C77" s="18">
        <v>34483</v>
      </c>
      <c r="D77" s="109">
        <f t="shared" si="2"/>
        <v>413796</v>
      </c>
      <c r="E77" s="150">
        <f>C77/C5</f>
        <v>1.2837690682501419</v>
      </c>
    </row>
    <row r="78" spans="1:5" ht="27.6" hidden="1" customHeight="1" thickBot="1" x14ac:dyDescent="0.35">
      <c r="A78" s="29" t="s">
        <v>113</v>
      </c>
      <c r="B78" s="3" t="s">
        <v>205</v>
      </c>
      <c r="C78" s="18">
        <v>5169</v>
      </c>
      <c r="D78" s="109">
        <f t="shared" si="2"/>
        <v>62028</v>
      </c>
      <c r="E78" s="150">
        <f>C78/C5</f>
        <v>0.19243692004132423</v>
      </c>
    </row>
    <row r="79" spans="1:5" ht="40.200000000000003" hidden="1" customHeight="1" thickBot="1" x14ac:dyDescent="0.35">
      <c r="A79" s="29" t="s">
        <v>114</v>
      </c>
      <c r="B79" s="3" t="s">
        <v>4</v>
      </c>
      <c r="C79" s="18">
        <v>6966</v>
      </c>
      <c r="D79" s="109">
        <f t="shared" si="2"/>
        <v>83592</v>
      </c>
      <c r="E79" s="150">
        <f>C79/C5</f>
        <v>0.25933750919091986</v>
      </c>
    </row>
    <row r="80" spans="1:5" s="125" customFormat="1" ht="99.6" hidden="1" customHeight="1" thickBot="1" x14ac:dyDescent="0.35">
      <c r="A80" s="29" t="s">
        <v>115</v>
      </c>
      <c r="B80" s="3" t="s">
        <v>194</v>
      </c>
      <c r="C80" s="18">
        <v>7900</v>
      </c>
      <c r="D80" s="109">
        <f t="shared" si="2"/>
        <v>94800</v>
      </c>
      <c r="E80" s="150">
        <f>C80/C5</f>
        <v>0.29410943477006413</v>
      </c>
    </row>
    <row r="81" spans="1:5" ht="57" hidden="1" customHeight="1" thickBot="1" x14ac:dyDescent="0.35">
      <c r="A81" s="29" t="s">
        <v>116</v>
      </c>
      <c r="B81" s="3" t="s">
        <v>206</v>
      </c>
      <c r="C81" s="18">
        <v>2500</v>
      </c>
      <c r="D81" s="109">
        <f>C81*12</f>
        <v>30000</v>
      </c>
      <c r="E81" s="150">
        <f>C81/C5</f>
        <v>9.3072605939893707E-2</v>
      </c>
    </row>
    <row r="82" spans="1:5" ht="57" hidden="1" customHeight="1" thickBot="1" x14ac:dyDescent="0.35">
      <c r="A82" s="29" t="s">
        <v>117</v>
      </c>
      <c r="B82" s="3" t="s">
        <v>168</v>
      </c>
      <c r="C82" s="18">
        <v>1250</v>
      </c>
      <c r="D82" s="109">
        <f t="shared" ref="D82:D85" si="6">C82*12</f>
        <v>15000</v>
      </c>
      <c r="E82" s="150">
        <f>C82/C5</f>
        <v>4.6536302969946854E-2</v>
      </c>
    </row>
    <row r="83" spans="1:5" ht="57" hidden="1" customHeight="1" thickBot="1" x14ac:dyDescent="0.35">
      <c r="A83" s="29" t="s">
        <v>118</v>
      </c>
      <c r="B83" s="3" t="s">
        <v>169</v>
      </c>
      <c r="C83" s="18">
        <v>1250</v>
      </c>
      <c r="D83" s="109">
        <f t="shared" si="6"/>
        <v>15000</v>
      </c>
      <c r="E83" s="150">
        <f>C83/C5</f>
        <v>4.6536302969946854E-2</v>
      </c>
    </row>
    <row r="84" spans="1:5" ht="57" hidden="1" customHeight="1" thickBot="1" x14ac:dyDescent="0.35">
      <c r="A84" s="29" t="s">
        <v>119</v>
      </c>
      <c r="B84" s="3" t="s">
        <v>170</v>
      </c>
      <c r="C84" s="18">
        <v>3000</v>
      </c>
      <c r="D84" s="109">
        <f t="shared" si="6"/>
        <v>36000</v>
      </c>
      <c r="E84" s="150">
        <f>C84/C5</f>
        <v>0.11168712712787246</v>
      </c>
    </row>
    <row r="85" spans="1:5" ht="75" hidden="1" customHeight="1" thickBot="1" x14ac:dyDescent="0.35">
      <c r="A85" s="29" t="s">
        <v>120</v>
      </c>
      <c r="B85" s="3" t="s">
        <v>188</v>
      </c>
      <c r="C85" s="18">
        <v>21800</v>
      </c>
      <c r="D85" s="109">
        <f t="shared" si="6"/>
        <v>261600</v>
      </c>
      <c r="E85" s="150">
        <f>C85/C5</f>
        <v>0.81159312379587312</v>
      </c>
    </row>
    <row r="86" spans="1:5" s="5" customFormat="1" ht="46.95" hidden="1" customHeight="1" thickBot="1" x14ac:dyDescent="0.35">
      <c r="A86" s="29" t="s">
        <v>121</v>
      </c>
      <c r="B86" s="9" t="s">
        <v>207</v>
      </c>
      <c r="C86" s="19">
        <v>7925</v>
      </c>
      <c r="D86" s="109">
        <f t="shared" si="2"/>
        <v>95100</v>
      </c>
      <c r="E86" s="152">
        <f>C86/C5</f>
        <v>0.29504016082946305</v>
      </c>
    </row>
    <row r="87" spans="1:5" ht="47.4" hidden="1" customHeight="1" thickBot="1" x14ac:dyDescent="0.35">
      <c r="A87" s="29" t="s">
        <v>122</v>
      </c>
      <c r="B87" s="10" t="s">
        <v>68</v>
      </c>
      <c r="C87" s="20">
        <v>8400</v>
      </c>
      <c r="D87" s="110">
        <f>C87*12</f>
        <v>100800</v>
      </c>
      <c r="E87" s="154">
        <f>C87/C5</f>
        <v>0.31272395595804287</v>
      </c>
    </row>
    <row r="88" spans="1:5" ht="47.4" hidden="1" customHeight="1" thickBot="1" x14ac:dyDescent="0.35">
      <c r="A88" s="29" t="s">
        <v>123</v>
      </c>
      <c r="B88" s="2" t="s">
        <v>183</v>
      </c>
      <c r="C88" s="21">
        <v>700</v>
      </c>
      <c r="D88" s="111">
        <v>8400</v>
      </c>
      <c r="E88" s="153">
        <f>C88/C5</f>
        <v>2.6060329663170238E-2</v>
      </c>
    </row>
    <row r="89" spans="1:5" s="24" customFormat="1" ht="47.4" customHeight="1" collapsed="1" thickBot="1" x14ac:dyDescent="0.35">
      <c r="A89" s="80" t="s">
        <v>124</v>
      </c>
      <c r="B89" s="42" t="s">
        <v>65</v>
      </c>
      <c r="C89" s="43">
        <f>SUM(C90:C95)</f>
        <v>12549.992999999999</v>
      </c>
      <c r="D89" s="112">
        <f>SUM(D90:D95)</f>
        <v>150599.916</v>
      </c>
      <c r="E89" s="155">
        <f>SUM(E90:E95)</f>
        <v>0.46722422121496981</v>
      </c>
    </row>
    <row r="90" spans="1:5" ht="47.4" hidden="1" customHeight="1" thickBot="1" x14ac:dyDescent="0.35">
      <c r="A90" s="55" t="s">
        <v>125</v>
      </c>
      <c r="B90" s="2" t="s">
        <v>66</v>
      </c>
      <c r="C90" s="21">
        <v>5833.3329999999996</v>
      </c>
      <c r="D90" s="111">
        <f>C90*12</f>
        <v>69999.995999999999</v>
      </c>
      <c r="E90" s="153">
        <f>C90/C5</f>
        <v>0.21716940145007119</v>
      </c>
    </row>
    <row r="91" spans="1:5" ht="47.4" hidden="1" customHeight="1" thickBot="1" x14ac:dyDescent="0.35">
      <c r="A91" s="54" t="s">
        <v>126</v>
      </c>
      <c r="B91" s="10" t="s">
        <v>69</v>
      </c>
      <c r="C91" s="20">
        <v>3650</v>
      </c>
      <c r="D91" s="111">
        <f t="shared" ref="D91:D95" si="7">C91*12</f>
        <v>43800</v>
      </c>
      <c r="E91" s="154">
        <f>C91/C5</f>
        <v>0.13588600467224482</v>
      </c>
    </row>
    <row r="92" spans="1:5" ht="47.4" hidden="1" customHeight="1" thickBot="1" x14ac:dyDescent="0.35">
      <c r="A92" s="55" t="s">
        <v>127</v>
      </c>
      <c r="B92" s="2" t="s">
        <v>70</v>
      </c>
      <c r="C92" s="21">
        <v>1716.66</v>
      </c>
      <c r="D92" s="111">
        <f t="shared" si="7"/>
        <v>20599.920000000002</v>
      </c>
      <c r="E92" s="153">
        <f>C92/C5</f>
        <v>6.3909607885111172E-2</v>
      </c>
    </row>
    <row r="93" spans="1:5" ht="47.4" hidden="1" customHeight="1" thickBot="1" x14ac:dyDescent="0.35">
      <c r="A93" s="54" t="s">
        <v>128</v>
      </c>
      <c r="B93" s="10" t="s">
        <v>71</v>
      </c>
      <c r="C93" s="20">
        <v>1000</v>
      </c>
      <c r="D93" s="111">
        <f t="shared" si="7"/>
        <v>12000</v>
      </c>
      <c r="E93" s="154">
        <f>C93/C5</f>
        <v>3.7229042375957484E-2</v>
      </c>
    </row>
    <row r="94" spans="1:5" ht="47.4" hidden="1" customHeight="1" thickBot="1" x14ac:dyDescent="0.35">
      <c r="A94" s="55" t="s">
        <v>129</v>
      </c>
      <c r="B94" s="2" t="s">
        <v>72</v>
      </c>
      <c r="C94" s="21">
        <v>175</v>
      </c>
      <c r="D94" s="111">
        <f t="shared" si="7"/>
        <v>2100</v>
      </c>
      <c r="E94" s="153">
        <f>C94/C5</f>
        <v>6.5150824157925594E-3</v>
      </c>
    </row>
    <row r="95" spans="1:5" ht="47.4" hidden="1" customHeight="1" thickBot="1" x14ac:dyDescent="0.35">
      <c r="A95" s="54" t="s">
        <v>130</v>
      </c>
      <c r="B95" s="10" t="s">
        <v>67</v>
      </c>
      <c r="C95" s="20">
        <v>175</v>
      </c>
      <c r="D95" s="111">
        <f t="shared" si="7"/>
        <v>2100</v>
      </c>
      <c r="E95" s="154">
        <f>C95/C5</f>
        <v>6.5150824157925594E-3</v>
      </c>
    </row>
    <row r="96" spans="1:5" s="24" customFormat="1" ht="43.2" customHeight="1" collapsed="1" thickBot="1" x14ac:dyDescent="0.35">
      <c r="A96" s="79" t="s">
        <v>134</v>
      </c>
      <c r="B96" s="39" t="s">
        <v>26</v>
      </c>
      <c r="C96" s="44">
        <f>C97+C98+C99+C100</f>
        <v>62796</v>
      </c>
      <c r="D96" s="107">
        <f t="shared" si="2"/>
        <v>753552</v>
      </c>
      <c r="E96" s="149">
        <f>SUM(E97:E100)</f>
        <v>2.3378349450406262</v>
      </c>
    </row>
    <row r="97" spans="1:5" ht="16.8" hidden="1" thickBot="1" x14ac:dyDescent="0.35">
      <c r="A97" s="29" t="s">
        <v>135</v>
      </c>
      <c r="B97" s="37" t="s">
        <v>208</v>
      </c>
      <c r="C97" s="21">
        <v>40000</v>
      </c>
      <c r="D97" s="109">
        <f t="shared" si="2"/>
        <v>480000</v>
      </c>
      <c r="E97" s="153">
        <f>C97/C5</f>
        <v>1.4891616950382993</v>
      </c>
    </row>
    <row r="98" spans="1:5" ht="16.8" hidden="1" thickBot="1" x14ac:dyDescent="0.35">
      <c r="A98" s="29" t="s">
        <v>136</v>
      </c>
      <c r="B98" s="9" t="s">
        <v>209</v>
      </c>
      <c r="C98" s="18">
        <v>11494</v>
      </c>
      <c r="D98" s="109">
        <f t="shared" si="2"/>
        <v>137928</v>
      </c>
      <c r="E98" s="150">
        <f>C98/C5</f>
        <v>0.42791061306925532</v>
      </c>
    </row>
    <row r="99" spans="1:5" ht="16.8" hidden="1" thickBot="1" x14ac:dyDescent="0.35">
      <c r="A99" s="29" t="s">
        <v>137</v>
      </c>
      <c r="B99" s="9" t="s">
        <v>4</v>
      </c>
      <c r="C99" s="18">
        <v>10402</v>
      </c>
      <c r="D99" s="109">
        <f t="shared" si="2"/>
        <v>124824</v>
      </c>
      <c r="E99" s="150">
        <f>C98:C99/C5</f>
        <v>0.38725649879470975</v>
      </c>
    </row>
    <row r="100" spans="1:5" ht="135" hidden="1" customHeight="1" thickBot="1" x14ac:dyDescent="0.35">
      <c r="A100" s="29" t="s">
        <v>138</v>
      </c>
      <c r="B100" s="9" t="s">
        <v>61</v>
      </c>
      <c r="C100" s="18">
        <v>900</v>
      </c>
      <c r="D100" s="109">
        <f t="shared" si="2"/>
        <v>10800</v>
      </c>
      <c r="E100" s="150">
        <f>C100/C5</f>
        <v>3.3506138138361737E-2</v>
      </c>
    </row>
    <row r="101" spans="1:5" s="24" customFormat="1" ht="16.8" collapsed="1" thickBot="1" x14ac:dyDescent="0.35">
      <c r="A101" s="78" t="s">
        <v>139</v>
      </c>
      <c r="B101" s="32" t="s">
        <v>15</v>
      </c>
      <c r="C101" s="40">
        <f>C102+C103+C104+C105</f>
        <v>88015</v>
      </c>
      <c r="D101" s="107">
        <f t="shared" si="2"/>
        <v>1056180</v>
      </c>
      <c r="E101" s="149">
        <f>SUM(E102:E105)</f>
        <v>3.2767141647198983</v>
      </c>
    </row>
    <row r="102" spans="1:5" ht="35.4" hidden="1" customHeight="1" thickBot="1" x14ac:dyDescent="0.35">
      <c r="A102" s="29" t="s">
        <v>140</v>
      </c>
      <c r="B102" s="181" t="s">
        <v>210</v>
      </c>
      <c r="C102" s="22">
        <v>57500</v>
      </c>
      <c r="D102" s="109">
        <f>C102*12</f>
        <v>690000</v>
      </c>
      <c r="E102" s="156">
        <f>C102/C5</f>
        <v>2.1406699366175554</v>
      </c>
    </row>
    <row r="103" spans="1:5" ht="16.8" hidden="1" thickBot="1" x14ac:dyDescent="0.35">
      <c r="A103" s="29" t="s">
        <v>141</v>
      </c>
      <c r="B103" s="9" t="s">
        <v>2</v>
      </c>
      <c r="C103" s="22">
        <v>11615</v>
      </c>
      <c r="D103" s="109">
        <f t="shared" ref="D103:D118" si="8">C103*12</f>
        <v>139380</v>
      </c>
      <c r="E103" s="156">
        <f>C103/C5</f>
        <v>0.43241532719674619</v>
      </c>
    </row>
    <row r="104" spans="1:5" ht="126.6" hidden="1" customHeight="1" thickBot="1" x14ac:dyDescent="0.35">
      <c r="A104" s="29" t="s">
        <v>142</v>
      </c>
      <c r="B104" s="4" t="s">
        <v>77</v>
      </c>
      <c r="C104" s="22">
        <v>3900</v>
      </c>
      <c r="D104" s="109">
        <f t="shared" si="8"/>
        <v>46800</v>
      </c>
      <c r="E104" s="156">
        <f>C104/C5</f>
        <v>0.14519326526623419</v>
      </c>
    </row>
    <row r="105" spans="1:5" ht="30.6" hidden="1" customHeight="1" thickBot="1" x14ac:dyDescent="0.35">
      <c r="A105" s="29" t="s">
        <v>143</v>
      </c>
      <c r="B105" s="4" t="s">
        <v>60</v>
      </c>
      <c r="C105" s="22">
        <v>15000</v>
      </c>
      <c r="D105" s="109">
        <f t="shared" si="8"/>
        <v>180000</v>
      </c>
      <c r="E105" s="156">
        <f>C105/C5</f>
        <v>0.55843563563936227</v>
      </c>
    </row>
    <row r="106" spans="1:5" s="24" customFormat="1" ht="38.4" customHeight="1" collapsed="1" thickBot="1" x14ac:dyDescent="0.35">
      <c r="A106" s="78" t="s">
        <v>144</v>
      </c>
      <c r="B106" s="32" t="s">
        <v>16</v>
      </c>
      <c r="C106" s="38">
        <f>C107+C108+C109</f>
        <v>89610.27</v>
      </c>
      <c r="D106" s="105">
        <f>D107+D108+D109</f>
        <v>1075327.24</v>
      </c>
      <c r="E106" s="147">
        <f>E107+E108+E109</f>
        <v>3.336104539150992</v>
      </c>
    </row>
    <row r="107" spans="1:5" ht="50.4" hidden="1" customHeight="1" thickBot="1" x14ac:dyDescent="0.35">
      <c r="A107" s="29" t="s">
        <v>145</v>
      </c>
      <c r="B107" s="3" t="s">
        <v>211</v>
      </c>
      <c r="C107" s="18">
        <v>82402.27</v>
      </c>
      <c r="D107" s="109">
        <f t="shared" si="8"/>
        <v>988827.24</v>
      </c>
      <c r="E107" s="150">
        <f>C107/C5</f>
        <v>3.0677576017050905</v>
      </c>
    </row>
    <row r="108" spans="1:5" ht="61.95" hidden="1" customHeight="1" thickBot="1" x14ac:dyDescent="0.35">
      <c r="A108" s="29" t="s">
        <v>146</v>
      </c>
      <c r="B108" s="9" t="s">
        <v>17</v>
      </c>
      <c r="C108" s="18">
        <v>7000</v>
      </c>
      <c r="D108" s="109">
        <f t="shared" si="8"/>
        <v>84000</v>
      </c>
      <c r="E108" s="150">
        <f>C108/C5</f>
        <v>0.2606032966317024</v>
      </c>
    </row>
    <row r="109" spans="1:5" ht="29.4" hidden="1" customHeight="1" thickBot="1" x14ac:dyDescent="0.35">
      <c r="A109" s="29" t="s">
        <v>147</v>
      </c>
      <c r="B109" s="3" t="s">
        <v>212</v>
      </c>
      <c r="C109" s="18">
        <v>208</v>
      </c>
      <c r="D109" s="109">
        <v>2500</v>
      </c>
      <c r="E109" s="150">
        <f>C109/C5</f>
        <v>7.7436408141991564E-3</v>
      </c>
    </row>
    <row r="110" spans="1:5" s="24" customFormat="1" ht="29.4" customHeight="1" collapsed="1" thickBot="1" x14ac:dyDescent="0.35">
      <c r="A110" s="78" t="s">
        <v>148</v>
      </c>
      <c r="B110" s="32" t="s">
        <v>215</v>
      </c>
      <c r="C110" s="38">
        <f>C111</f>
        <v>2500</v>
      </c>
      <c r="D110" s="113">
        <f t="shared" si="8"/>
        <v>30000</v>
      </c>
      <c r="E110" s="149">
        <f>E111</f>
        <v>9.3072605939893707E-2</v>
      </c>
    </row>
    <row r="111" spans="1:5" ht="37.950000000000003" hidden="1" customHeight="1" thickBot="1" x14ac:dyDescent="0.35">
      <c r="A111" s="29" t="s">
        <v>149</v>
      </c>
      <c r="B111" s="3" t="s">
        <v>18</v>
      </c>
      <c r="C111" s="18">
        <v>2500</v>
      </c>
      <c r="D111" s="109">
        <v>30000</v>
      </c>
      <c r="E111" s="150">
        <f>C111/C5</f>
        <v>9.3072605939893707E-2</v>
      </c>
    </row>
    <row r="112" spans="1:5" s="24" customFormat="1" ht="40.200000000000003" customHeight="1" collapsed="1" thickBot="1" x14ac:dyDescent="0.35">
      <c r="A112" s="78" t="s">
        <v>150</v>
      </c>
      <c r="B112" s="32" t="s">
        <v>213</v>
      </c>
      <c r="C112" s="38">
        <f>C113</f>
        <v>2700</v>
      </c>
      <c r="D112" s="105">
        <f>D113</f>
        <v>32400</v>
      </c>
      <c r="E112" s="147">
        <f>E113</f>
        <v>0.1005184144150852</v>
      </c>
    </row>
    <row r="113" spans="1:5" ht="60.6" hidden="1" customHeight="1" thickBot="1" x14ac:dyDescent="0.35">
      <c r="A113" s="29" t="s">
        <v>151</v>
      </c>
      <c r="B113" s="9" t="s">
        <v>19</v>
      </c>
      <c r="C113" s="18">
        <v>2700</v>
      </c>
      <c r="D113" s="109">
        <f t="shared" si="8"/>
        <v>32400</v>
      </c>
      <c r="E113" s="150">
        <f>C113/C5</f>
        <v>0.1005184144150852</v>
      </c>
    </row>
    <row r="114" spans="1:5" s="24" customFormat="1" ht="39" customHeight="1" collapsed="1" thickBot="1" x14ac:dyDescent="0.35">
      <c r="A114" s="78" t="s">
        <v>152</v>
      </c>
      <c r="B114" s="32" t="s">
        <v>214</v>
      </c>
      <c r="C114" s="38">
        <f>SUM(C115:C118)</f>
        <v>3325</v>
      </c>
      <c r="D114" s="113">
        <f>SUM(D115:D118)</f>
        <v>39900</v>
      </c>
      <c r="E114" s="149">
        <f>SUM(E115:E118)</f>
        <v>0.12378656590005863</v>
      </c>
    </row>
    <row r="115" spans="1:5" ht="30" hidden="1" customHeight="1" thickBot="1" x14ac:dyDescent="0.35">
      <c r="A115" s="29" t="s">
        <v>153</v>
      </c>
      <c r="B115" s="36" t="s">
        <v>20</v>
      </c>
      <c r="C115" s="23">
        <v>600</v>
      </c>
      <c r="D115" s="109">
        <f t="shared" si="8"/>
        <v>7200</v>
      </c>
      <c r="E115" s="150">
        <f>C115/C5</f>
        <v>2.233742542557449E-2</v>
      </c>
    </row>
    <row r="116" spans="1:5" ht="31.2" hidden="1" customHeight="1" thickBot="1" x14ac:dyDescent="0.35">
      <c r="A116" s="29" t="s">
        <v>154</v>
      </c>
      <c r="B116" s="36" t="s">
        <v>21</v>
      </c>
      <c r="C116" s="23">
        <v>2300</v>
      </c>
      <c r="D116" s="109">
        <f t="shared" si="8"/>
        <v>27600</v>
      </c>
      <c r="E116" s="150">
        <f>C116/C5</f>
        <v>8.5626797464702212E-2</v>
      </c>
    </row>
    <row r="117" spans="1:5" ht="39" hidden="1" customHeight="1" thickBot="1" x14ac:dyDescent="0.35">
      <c r="A117" s="29" t="s">
        <v>155</v>
      </c>
      <c r="B117" s="36" t="s">
        <v>22</v>
      </c>
      <c r="C117" s="23">
        <v>175</v>
      </c>
      <c r="D117" s="109">
        <f t="shared" si="8"/>
        <v>2100</v>
      </c>
      <c r="E117" s="150">
        <f>C117/C5</f>
        <v>6.5150824157925594E-3</v>
      </c>
    </row>
    <row r="118" spans="1:5" ht="36" hidden="1" customHeight="1" thickBot="1" x14ac:dyDescent="0.35">
      <c r="A118" s="29" t="s">
        <v>156</v>
      </c>
      <c r="B118" s="36" t="s">
        <v>23</v>
      </c>
      <c r="C118" s="23">
        <v>250</v>
      </c>
      <c r="D118" s="109">
        <f t="shared" si="8"/>
        <v>3000</v>
      </c>
      <c r="E118" s="150">
        <f>C118/C5</f>
        <v>9.3072605939893711E-3</v>
      </c>
    </row>
    <row r="119" spans="1:5" s="96" customFormat="1" ht="36.6" customHeight="1" collapsed="1" thickBot="1" x14ac:dyDescent="0.35">
      <c r="A119" s="93" t="s">
        <v>84</v>
      </c>
      <c r="B119" s="94" t="s">
        <v>73</v>
      </c>
      <c r="C119" s="95">
        <f>C120</f>
        <v>14913.09</v>
      </c>
      <c r="D119" s="115">
        <f t="shared" ref="D119:E119" si="9">D120</f>
        <v>178957.08000000002</v>
      </c>
      <c r="E119" s="163">
        <f t="shared" si="9"/>
        <v>0.55520005956646779</v>
      </c>
    </row>
    <row r="120" spans="1:5" ht="31.8" hidden="1" thickBot="1" x14ac:dyDescent="0.35">
      <c r="A120" s="132" t="s">
        <v>133</v>
      </c>
      <c r="B120" s="2" t="s">
        <v>78</v>
      </c>
      <c r="C120" s="30">
        <v>14913.09</v>
      </c>
      <c r="D120" s="116">
        <f>C120*12</f>
        <v>178957.08000000002</v>
      </c>
      <c r="E120" s="164">
        <f>C120/C5</f>
        <v>0.55520005956646779</v>
      </c>
    </row>
    <row r="121" spans="1:5" s="83" customFormat="1" ht="37.200000000000003" customHeight="1" collapsed="1" thickBot="1" x14ac:dyDescent="0.35">
      <c r="A121" s="168" t="s">
        <v>174</v>
      </c>
      <c r="B121" s="169" t="s">
        <v>241</v>
      </c>
      <c r="C121" s="170">
        <f>C122</f>
        <v>99016.630000000019</v>
      </c>
      <c r="D121" s="170">
        <f>D122</f>
        <v>1188199.5599999998</v>
      </c>
      <c r="E121" s="171">
        <f>E122</f>
        <v>3.6862943141945039</v>
      </c>
    </row>
    <row r="122" spans="1:5" s="90" customFormat="1" ht="50.4" customHeight="1" thickBot="1" x14ac:dyDescent="0.4">
      <c r="A122" s="86" t="s">
        <v>83</v>
      </c>
      <c r="B122" s="91" t="s">
        <v>172</v>
      </c>
      <c r="C122" s="92">
        <f>SUM(C123:C132)</f>
        <v>99016.630000000019</v>
      </c>
      <c r="D122" s="114">
        <f>SUM(D123:D132)</f>
        <v>1188199.5599999998</v>
      </c>
      <c r="E122" s="146">
        <f>C122/C5</f>
        <v>3.6862943141945039</v>
      </c>
    </row>
    <row r="123" spans="1:5" ht="52.95" hidden="1" customHeight="1" thickBot="1" x14ac:dyDescent="0.35">
      <c r="A123" s="29" t="s">
        <v>132</v>
      </c>
      <c r="B123" s="1" t="s">
        <v>176</v>
      </c>
      <c r="C123" s="23">
        <v>5041.66</v>
      </c>
      <c r="D123" s="106">
        <f>C123*12</f>
        <v>60499.92</v>
      </c>
      <c r="E123" s="150">
        <f>C123/C5</f>
        <v>0.18769617378516981</v>
      </c>
    </row>
    <row r="124" spans="1:5" ht="57.6" hidden="1" customHeight="1" thickBot="1" x14ac:dyDescent="0.35">
      <c r="A124" s="29" t="s">
        <v>157</v>
      </c>
      <c r="B124" s="1" t="s">
        <v>187</v>
      </c>
      <c r="C124" s="23">
        <v>4166.66</v>
      </c>
      <c r="D124" s="106">
        <f t="shared" ref="D124:D132" si="10">C124*12</f>
        <v>49999.92</v>
      </c>
      <c r="E124" s="150">
        <f>C124/C5</f>
        <v>0.15512076170620701</v>
      </c>
    </row>
    <row r="125" spans="1:5" ht="44.4" hidden="1" customHeight="1" thickBot="1" x14ac:dyDescent="0.35">
      <c r="A125" s="29" t="s">
        <v>101</v>
      </c>
      <c r="B125" s="1" t="s">
        <v>64</v>
      </c>
      <c r="C125" s="23">
        <v>2500</v>
      </c>
      <c r="D125" s="106">
        <f t="shared" si="10"/>
        <v>30000</v>
      </c>
      <c r="E125" s="150">
        <f>C125/C5</f>
        <v>9.3072605939893707E-2</v>
      </c>
    </row>
    <row r="126" spans="1:5" s="11" customFormat="1" ht="48" hidden="1" customHeight="1" thickBot="1" x14ac:dyDescent="0.35">
      <c r="A126" s="29" t="s">
        <v>158</v>
      </c>
      <c r="B126" s="126" t="s">
        <v>189</v>
      </c>
      <c r="C126" s="21">
        <v>72500</v>
      </c>
      <c r="D126" s="106">
        <v>870000</v>
      </c>
      <c r="E126" s="150">
        <f>C126/C5</f>
        <v>2.6991055722569177</v>
      </c>
    </row>
    <row r="127" spans="1:5" ht="43.95" hidden="1" customHeight="1" thickBot="1" x14ac:dyDescent="0.35">
      <c r="A127" s="29" t="s">
        <v>159</v>
      </c>
      <c r="B127" s="10" t="s">
        <v>177</v>
      </c>
      <c r="C127" s="20">
        <v>975</v>
      </c>
      <c r="D127" s="106">
        <f t="shared" si="10"/>
        <v>11700</v>
      </c>
      <c r="E127" s="165">
        <f>C127/C5</f>
        <v>3.6298316316558547E-2</v>
      </c>
    </row>
    <row r="128" spans="1:5" ht="42.6" hidden="1" customHeight="1" thickBot="1" x14ac:dyDescent="0.35">
      <c r="A128" s="29" t="s">
        <v>160</v>
      </c>
      <c r="B128" s="2" t="s">
        <v>178</v>
      </c>
      <c r="C128" s="30">
        <v>666.66</v>
      </c>
      <c r="D128" s="106">
        <f t="shared" si="10"/>
        <v>7999.92</v>
      </c>
      <c r="E128" s="164">
        <f>C128/C5</f>
        <v>2.4819113390355814E-2</v>
      </c>
    </row>
    <row r="129" spans="1:5" ht="33.6" hidden="1" customHeight="1" thickBot="1" x14ac:dyDescent="0.35">
      <c r="A129" s="29" t="s">
        <v>161</v>
      </c>
      <c r="B129" s="127" t="s">
        <v>179</v>
      </c>
      <c r="C129" s="30">
        <v>3333.33</v>
      </c>
      <c r="D129" s="106">
        <f t="shared" si="10"/>
        <v>39999.96</v>
      </c>
      <c r="E129" s="164">
        <f>C129/C5</f>
        <v>0.12409668382305036</v>
      </c>
    </row>
    <row r="130" spans="1:5" ht="33.6" hidden="1" customHeight="1" thickBot="1" x14ac:dyDescent="0.35">
      <c r="A130" s="29" t="s">
        <v>162</v>
      </c>
      <c r="B130" s="127" t="s">
        <v>180</v>
      </c>
      <c r="C130" s="30">
        <v>2500</v>
      </c>
      <c r="D130" s="106">
        <f t="shared" si="10"/>
        <v>30000</v>
      </c>
      <c r="E130" s="164">
        <f>C130/C5</f>
        <v>9.3072605939893707E-2</v>
      </c>
    </row>
    <row r="131" spans="1:5" ht="33.6" hidden="1" customHeight="1" thickBot="1" x14ac:dyDescent="0.35">
      <c r="A131" s="29" t="s">
        <v>181</v>
      </c>
      <c r="B131" s="128" t="s">
        <v>182</v>
      </c>
      <c r="C131" s="34">
        <v>6666.66</v>
      </c>
      <c r="D131" s="129">
        <f t="shared" si="10"/>
        <v>79999.92</v>
      </c>
      <c r="E131" s="164">
        <f>C131/C5</f>
        <v>0.24819336764610073</v>
      </c>
    </row>
    <row r="132" spans="1:5" ht="33.6" hidden="1" customHeight="1" thickBot="1" x14ac:dyDescent="0.35">
      <c r="A132" s="29" t="s">
        <v>186</v>
      </c>
      <c r="B132" s="127" t="s">
        <v>185</v>
      </c>
      <c r="C132" s="30">
        <v>666.66</v>
      </c>
      <c r="D132" s="130">
        <f t="shared" si="10"/>
        <v>7999.92</v>
      </c>
      <c r="E132" s="164">
        <f>C132/C5</f>
        <v>2.4819113390355814E-2</v>
      </c>
    </row>
    <row r="133" spans="1:5" s="98" customFormat="1" ht="18" collapsed="1" thickBot="1" x14ac:dyDescent="0.35">
      <c r="A133" s="97" t="s">
        <v>85</v>
      </c>
      <c r="B133" s="173" t="s">
        <v>74</v>
      </c>
      <c r="C133" s="174">
        <f>C35</f>
        <v>844755.98300000001</v>
      </c>
      <c r="D133" s="175">
        <f t="shared" ref="D133" si="11">D35</f>
        <v>10137075.796</v>
      </c>
      <c r="E133" s="172">
        <f>E36+E121</f>
        <v>31.449456288450619</v>
      </c>
    </row>
    <row r="134" spans="1:5" ht="31.8" thickBot="1" x14ac:dyDescent="0.35">
      <c r="A134" s="58"/>
      <c r="B134" s="69" t="s">
        <v>236</v>
      </c>
      <c r="C134" s="31"/>
      <c r="D134" s="116"/>
      <c r="E134" s="183">
        <f>E133</f>
        <v>31.449456288450619</v>
      </c>
    </row>
    <row r="135" spans="1:5" ht="42" customHeight="1" thickBot="1" x14ac:dyDescent="0.35">
      <c r="A135" s="58"/>
      <c r="B135" s="69" t="s">
        <v>238</v>
      </c>
      <c r="C135" s="31"/>
      <c r="D135" s="116"/>
      <c r="E135" s="184">
        <v>31.45</v>
      </c>
    </row>
    <row r="136" spans="1:5" ht="16.2" thickBot="1" x14ac:dyDescent="0.35">
      <c r="A136" s="59"/>
      <c r="B136" s="70" t="s">
        <v>75</v>
      </c>
      <c r="C136" s="35"/>
      <c r="D136" s="117"/>
      <c r="E136" s="167"/>
    </row>
    <row r="137" spans="1:5" ht="15" thickBot="1" x14ac:dyDescent="0.35">
      <c r="A137" s="58"/>
      <c r="B137" s="68"/>
      <c r="C137" s="31"/>
      <c r="D137" s="116"/>
      <c r="E137" s="166"/>
    </row>
    <row r="138" spans="1:5" ht="60.6" customHeight="1" x14ac:dyDescent="0.3">
      <c r="A138" s="185" t="s">
        <v>164</v>
      </c>
      <c r="B138" s="193" t="s">
        <v>242</v>
      </c>
      <c r="C138" s="193"/>
      <c r="D138" s="193"/>
      <c r="E138" s="193"/>
    </row>
    <row r="139" spans="1:5" s="71" customFormat="1" ht="48" customHeight="1" x14ac:dyDescent="0.25">
      <c r="A139" s="186" t="s">
        <v>240</v>
      </c>
      <c r="B139" s="194" t="s">
        <v>165</v>
      </c>
      <c r="C139" s="194"/>
      <c r="D139" s="194"/>
      <c r="E139" s="194"/>
    </row>
    <row r="140" spans="1:5" s="71" customFormat="1" ht="13.2" x14ac:dyDescent="0.25">
      <c r="A140" s="72"/>
      <c r="B140" s="73"/>
      <c r="C140" s="74"/>
      <c r="D140" s="118"/>
      <c r="E140" s="157"/>
    </row>
    <row r="141" spans="1:5" s="191" customFormat="1" ht="17.399999999999999" x14ac:dyDescent="0.3">
      <c r="A141" s="187"/>
      <c r="B141" s="188" t="s">
        <v>166</v>
      </c>
      <c r="C141" s="189"/>
      <c r="D141" s="189" t="s">
        <v>167</v>
      </c>
      <c r="E141" s="190"/>
    </row>
    <row r="142" spans="1:5" x14ac:dyDescent="0.3">
      <c r="A142" s="75"/>
      <c r="B142" s="76"/>
      <c r="C142" s="77"/>
      <c r="D142" s="119"/>
      <c r="E142" s="158"/>
    </row>
    <row r="143" spans="1:5" x14ac:dyDescent="0.3">
      <c r="A143" s="75"/>
      <c r="B143" s="76"/>
      <c r="C143" s="77"/>
      <c r="D143" s="119"/>
      <c r="E143" s="158"/>
    </row>
    <row r="149" spans="3:3" ht="15.6" x14ac:dyDescent="0.3">
      <c r="C149" s="182"/>
    </row>
  </sheetData>
  <autoFilter ref="A6:D6"/>
  <mergeCells count="4">
    <mergeCell ref="A2:D2"/>
    <mergeCell ref="A3:E3"/>
    <mergeCell ref="B138:E138"/>
    <mergeCell ref="B139:E139"/>
  </mergeCells>
  <pageMargins left="0.11811023622047245" right="0.19685039370078741" top="0.35433070866141736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 - проект</vt:lpstr>
      <vt:lpstr>'Смета - проект'!Заголовки_для_печати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Светлое ТСЖ</dc:creator>
  <cp:lastModifiedBy>Светлое ТСЖ</cp:lastModifiedBy>
  <cp:lastPrinted>2018-05-18T14:53:41Z</cp:lastPrinted>
  <dcterms:created xsi:type="dcterms:W3CDTF">2017-11-10T08:01:47Z</dcterms:created>
  <dcterms:modified xsi:type="dcterms:W3CDTF">2018-05-23T12:04:03Z</dcterms:modified>
</cp:coreProperties>
</file>