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-док\Ревизия 2020 за 2019г Артамошина И.И\"/>
    </mc:Choice>
  </mc:AlternateContent>
  <bookViews>
    <workbookView xWindow="3312" yWindow="168" windowWidth="20748" windowHeight="11388" activeTab="1"/>
  </bookViews>
  <sheets>
    <sheet name="Смета - 2020" sheetId="6" r:id="rId1"/>
    <sheet name="Смета - краткая" sheetId="7" r:id="rId2"/>
  </sheets>
  <definedNames>
    <definedName name="_xlnm._FilterDatabase" localSheetId="0" hidden="1">'Смета - 2020'!$A$6:$D$6</definedName>
    <definedName name="_xlnm._FilterDatabase" localSheetId="1" hidden="1">'Смета - краткая'!$A$6:$D$6</definedName>
    <definedName name="_xlnm.Print_Titles" localSheetId="0">'Смета - 2020'!$6:$6</definedName>
    <definedName name="_xlnm.Print_Titles" localSheetId="1">'Смета - краткая'!$6:$6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7" l="1"/>
  <c r="D120" i="7"/>
  <c r="D117" i="7" s="1"/>
  <c r="D116" i="7" s="1"/>
  <c r="D119" i="7"/>
  <c r="C118" i="7"/>
  <c r="C117" i="7" s="1"/>
  <c r="C116" i="7" s="1"/>
  <c r="E116" i="7"/>
  <c r="E115" i="7"/>
  <c r="D115" i="7"/>
  <c r="E114" i="7"/>
  <c r="D114" i="7"/>
  <c r="C114" i="7"/>
  <c r="E113" i="7"/>
  <c r="D113" i="7"/>
  <c r="E112" i="7"/>
  <c r="D112" i="7"/>
  <c r="E111" i="7"/>
  <c r="D111" i="7"/>
  <c r="E110" i="7"/>
  <c r="D110" i="7"/>
  <c r="C110" i="7"/>
  <c r="E109" i="7"/>
  <c r="D109" i="7"/>
  <c r="E108" i="7"/>
  <c r="D108" i="7"/>
  <c r="C108" i="7"/>
  <c r="E107" i="7"/>
  <c r="D107" i="7"/>
  <c r="E106" i="7"/>
  <c r="C106" i="7"/>
  <c r="D106" i="7" s="1"/>
  <c r="E105" i="7"/>
  <c r="E104" i="7"/>
  <c r="E102" i="7" s="1"/>
  <c r="E103" i="7"/>
  <c r="D103" i="7"/>
  <c r="D102" i="7" s="1"/>
  <c r="C102" i="7"/>
  <c r="E101" i="7"/>
  <c r="D101" i="7"/>
  <c r="E100" i="7"/>
  <c r="D100" i="7"/>
  <c r="E99" i="7"/>
  <c r="D99" i="7"/>
  <c r="E98" i="7"/>
  <c r="D98" i="7"/>
  <c r="E97" i="7"/>
  <c r="D97" i="7"/>
  <c r="E96" i="7"/>
  <c r="D96" i="7"/>
  <c r="E95" i="7"/>
  <c r="D95" i="7"/>
  <c r="E94" i="7"/>
  <c r="D94" i="7"/>
  <c r="E93" i="7"/>
  <c r="C93" i="7"/>
  <c r="D93" i="7" s="1"/>
  <c r="E92" i="7"/>
  <c r="D92" i="7"/>
  <c r="E91" i="7"/>
  <c r="D91" i="7"/>
  <c r="E90" i="7"/>
  <c r="D90" i="7"/>
  <c r="E89" i="7"/>
  <c r="D89" i="7"/>
  <c r="E88" i="7"/>
  <c r="D88" i="7"/>
  <c r="E87" i="7"/>
  <c r="D87" i="7"/>
  <c r="E86" i="7"/>
  <c r="C86" i="7"/>
  <c r="D86" i="7" s="1"/>
  <c r="E85" i="7"/>
  <c r="D85" i="7"/>
  <c r="E84" i="7"/>
  <c r="D84" i="7"/>
  <c r="C83" i="7"/>
  <c r="E83" i="7" s="1"/>
  <c r="E82" i="7"/>
  <c r="D82" i="7"/>
  <c r="E81" i="7"/>
  <c r="D81" i="7"/>
  <c r="E80" i="7"/>
  <c r="D80" i="7"/>
  <c r="E79" i="7"/>
  <c r="D79" i="7"/>
  <c r="E78" i="7"/>
  <c r="D78" i="7"/>
  <c r="E77" i="7"/>
  <c r="D77" i="7"/>
  <c r="E76" i="7"/>
  <c r="E75" i="7"/>
  <c r="E74" i="7"/>
  <c r="D74" i="7"/>
  <c r="E73" i="7"/>
  <c r="D73" i="7"/>
  <c r="D72" i="7" s="1"/>
  <c r="E71" i="7"/>
  <c r="D71" i="7"/>
  <c r="E70" i="7"/>
  <c r="E69" i="7"/>
  <c r="E68" i="7"/>
  <c r="D68" i="7"/>
  <c r="D67" i="7" s="1"/>
  <c r="C67" i="7"/>
  <c r="E66" i="7"/>
  <c r="D66" i="7"/>
  <c r="E65" i="7"/>
  <c r="D65" i="7"/>
  <c r="C65" i="7"/>
  <c r="C64" i="7"/>
  <c r="E64" i="7" s="1"/>
  <c r="E63" i="7"/>
  <c r="D63" i="7"/>
  <c r="E62" i="7"/>
  <c r="D62" i="7"/>
  <c r="D61" i="7" s="1"/>
  <c r="C59" i="7"/>
  <c r="E59" i="7" s="1"/>
  <c r="E48" i="7" s="1"/>
  <c r="E58" i="7"/>
  <c r="D58" i="7"/>
  <c r="E57" i="7"/>
  <c r="D57" i="7"/>
  <c r="E56" i="7"/>
  <c r="D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7" i="7"/>
  <c r="E46" i="7"/>
  <c r="D46" i="7"/>
  <c r="E45" i="7"/>
  <c r="D45" i="7"/>
  <c r="D44" i="7" s="1"/>
  <c r="C44" i="7"/>
  <c r="E43" i="7"/>
  <c r="D43" i="7"/>
  <c r="E42" i="7"/>
  <c r="D42" i="7"/>
  <c r="C41" i="7"/>
  <c r="E41" i="7" s="1"/>
  <c r="C40" i="7"/>
  <c r="E40" i="7" s="1"/>
  <c r="E39" i="7"/>
  <c r="E38" i="7"/>
  <c r="D38" i="7"/>
  <c r="E37" i="7"/>
  <c r="D37" i="7"/>
  <c r="E36" i="7"/>
  <c r="D36" i="7"/>
  <c r="E35" i="7"/>
  <c r="D35" i="7"/>
  <c r="E33" i="7"/>
  <c r="D33" i="7"/>
  <c r="E32" i="7"/>
  <c r="D32" i="7"/>
  <c r="C32" i="7"/>
  <c r="D28" i="7"/>
  <c r="D27" i="7"/>
  <c r="D26" i="7"/>
  <c r="E25" i="7"/>
  <c r="C25" i="7"/>
  <c r="D24" i="7"/>
  <c r="D23" i="7"/>
  <c r="D22" i="7"/>
  <c r="D21" i="7"/>
  <c r="E20" i="7"/>
  <c r="C20" i="7"/>
  <c r="D20" i="7" s="1"/>
  <c r="D19" i="7"/>
  <c r="D18" i="7"/>
  <c r="D17" i="7"/>
  <c r="E16" i="7"/>
  <c r="C16" i="7"/>
  <c r="D16" i="7" s="1"/>
  <c r="D15" i="7"/>
  <c r="D14" i="7"/>
  <c r="D13" i="7"/>
  <c r="D12" i="7"/>
  <c r="D11" i="7"/>
  <c r="C10" i="7"/>
  <c r="D8" i="7"/>
  <c r="C8" i="7"/>
  <c r="E8" i="7" s="1"/>
  <c r="D25" i="7" l="1"/>
  <c r="C48" i="7"/>
  <c r="D48" i="7" s="1"/>
  <c r="E61" i="7"/>
  <c r="D10" i="7"/>
  <c r="E9" i="7"/>
  <c r="E7" i="7" s="1"/>
  <c r="E44" i="7"/>
  <c r="E67" i="7"/>
  <c r="D9" i="7"/>
  <c r="D7" i="7" s="1"/>
  <c r="D60" i="7"/>
  <c r="C9" i="7"/>
  <c r="C7" i="7" s="1"/>
  <c r="C34" i="7"/>
  <c r="D34" i="7"/>
  <c r="C61" i="7"/>
  <c r="E72" i="7"/>
  <c r="E34" i="7"/>
  <c r="C72" i="7"/>
  <c r="C114" i="6"/>
  <c r="E31" i="7" l="1"/>
  <c r="C31" i="7"/>
  <c r="D31" i="7"/>
  <c r="D30" i="7" s="1"/>
  <c r="D29" i="7" s="1"/>
  <c r="D122" i="7" s="1"/>
  <c r="E60" i="7"/>
  <c r="E30" i="7" s="1"/>
  <c r="C60" i="7"/>
  <c r="C30" i="7"/>
  <c r="C29" i="7" s="1"/>
  <c r="C122" i="7" s="1"/>
  <c r="E63" i="6"/>
  <c r="D63" i="6"/>
  <c r="E53" i="6"/>
  <c r="D53" i="6"/>
  <c r="E58" i="6"/>
  <c r="D58" i="6"/>
  <c r="C8" i="6"/>
  <c r="E95" i="6"/>
  <c r="D95" i="6"/>
  <c r="E97" i="6"/>
  <c r="E96" i="6"/>
  <c r="D96" i="6"/>
  <c r="D97" i="6"/>
  <c r="E98" i="6"/>
  <c r="D98" i="6"/>
  <c r="E89" i="6"/>
  <c r="D89" i="6"/>
  <c r="E90" i="6"/>
  <c r="D90" i="6"/>
  <c r="C93" i="6"/>
  <c r="E91" i="6"/>
  <c r="D91" i="6"/>
  <c r="D121" i="6"/>
  <c r="D120" i="6"/>
  <c r="D119" i="6"/>
  <c r="E100" i="6"/>
  <c r="D100" i="6"/>
  <c r="E54" i="6"/>
  <c r="D54" i="6"/>
  <c r="E56" i="6"/>
  <c r="D56" i="6"/>
  <c r="E55" i="6"/>
  <c r="D55" i="6"/>
  <c r="E52" i="6"/>
  <c r="D52" i="6"/>
  <c r="C83" i="6" l="1"/>
  <c r="E16" i="6" l="1"/>
  <c r="E20" i="6"/>
  <c r="E25" i="6"/>
  <c r="E115" i="6"/>
  <c r="E114" i="6" s="1"/>
  <c r="D115" i="6"/>
  <c r="D114" i="6" s="1"/>
  <c r="E113" i="6"/>
  <c r="D113" i="6"/>
  <c r="E112" i="6"/>
  <c r="D112" i="6"/>
  <c r="E111" i="6"/>
  <c r="D111" i="6"/>
  <c r="E110" i="6"/>
  <c r="C110" i="6"/>
  <c r="E109" i="6"/>
  <c r="D109" i="6"/>
  <c r="D108" i="6" s="1"/>
  <c r="E108" i="6"/>
  <c r="C108" i="6"/>
  <c r="E107" i="6"/>
  <c r="D107" i="6"/>
  <c r="E106" i="6"/>
  <c r="C106" i="6"/>
  <c r="D106" i="6" s="1"/>
  <c r="E105" i="6"/>
  <c r="E104" i="6"/>
  <c r="E103" i="6"/>
  <c r="D103" i="6"/>
  <c r="D102" i="6" s="1"/>
  <c r="C102" i="6"/>
  <c r="E101" i="6"/>
  <c r="D101" i="6"/>
  <c r="E99" i="6"/>
  <c r="D99" i="6"/>
  <c r="D94" i="6"/>
  <c r="E92" i="6"/>
  <c r="D92" i="6"/>
  <c r="E88" i="6"/>
  <c r="D88" i="6"/>
  <c r="E87" i="6"/>
  <c r="D87" i="6"/>
  <c r="E85" i="6"/>
  <c r="D85" i="6"/>
  <c r="E84" i="6"/>
  <c r="D84" i="6"/>
  <c r="E83" i="6"/>
  <c r="E82" i="6"/>
  <c r="D82" i="6"/>
  <c r="E81" i="6"/>
  <c r="D81" i="6"/>
  <c r="E80" i="6"/>
  <c r="D80" i="6"/>
  <c r="E79" i="6"/>
  <c r="D79" i="6"/>
  <c r="D78" i="6"/>
  <c r="E78" i="6" s="1"/>
  <c r="E77" i="6"/>
  <c r="D77" i="6"/>
  <c r="E76" i="6"/>
  <c r="E75" i="6"/>
  <c r="E74" i="6"/>
  <c r="D74" i="6"/>
  <c r="E73" i="6"/>
  <c r="D73" i="6"/>
  <c r="E71" i="6"/>
  <c r="D71" i="6"/>
  <c r="E70" i="6"/>
  <c r="E69" i="6"/>
  <c r="E68" i="6"/>
  <c r="D68" i="6"/>
  <c r="D67" i="6" s="1"/>
  <c r="E66" i="6"/>
  <c r="E65" i="6" s="1"/>
  <c r="D66" i="6"/>
  <c r="D65" i="6" s="1"/>
  <c r="C65" i="6"/>
  <c r="C64" i="6"/>
  <c r="E64" i="6" s="1"/>
  <c r="E62" i="6"/>
  <c r="D62" i="6"/>
  <c r="D61" i="6" s="1"/>
  <c r="C59" i="6"/>
  <c r="E59" i="6" s="1"/>
  <c r="E57" i="6"/>
  <c r="D57" i="6"/>
  <c r="E51" i="6"/>
  <c r="D51" i="6"/>
  <c r="E50" i="6"/>
  <c r="D50" i="6"/>
  <c r="E49" i="6"/>
  <c r="D49" i="6"/>
  <c r="E47" i="6"/>
  <c r="E46" i="6"/>
  <c r="D46" i="6"/>
  <c r="E45" i="6"/>
  <c r="D45" i="6"/>
  <c r="E43" i="6"/>
  <c r="D43" i="6"/>
  <c r="E42" i="6"/>
  <c r="D42" i="6"/>
  <c r="C41" i="6"/>
  <c r="E41" i="6" s="1"/>
  <c r="C40" i="6"/>
  <c r="E40" i="6" s="1"/>
  <c r="E39" i="6"/>
  <c r="E38" i="6"/>
  <c r="D38" i="6"/>
  <c r="E37" i="6"/>
  <c r="D37" i="6"/>
  <c r="E36" i="6"/>
  <c r="D36" i="6"/>
  <c r="E35" i="6"/>
  <c r="D35" i="6"/>
  <c r="E33" i="6"/>
  <c r="E32" i="6" s="1"/>
  <c r="D33" i="6"/>
  <c r="D32" i="6" s="1"/>
  <c r="C32" i="6"/>
  <c r="D28" i="6"/>
  <c r="D27" i="6"/>
  <c r="D26" i="6"/>
  <c r="C25" i="6"/>
  <c r="D24" i="6"/>
  <c r="D23" i="6"/>
  <c r="D22" i="6"/>
  <c r="D21" i="6"/>
  <c r="C20" i="6"/>
  <c r="D19" i="6"/>
  <c r="D18" i="6"/>
  <c r="D17" i="6"/>
  <c r="C16" i="6"/>
  <c r="D15" i="6"/>
  <c r="D14" i="6"/>
  <c r="D13" i="6"/>
  <c r="D12" i="6"/>
  <c r="D11" i="6"/>
  <c r="C10" i="6"/>
  <c r="E8" i="6"/>
  <c r="D8" i="6"/>
  <c r="D110" i="6" l="1"/>
  <c r="D44" i="6"/>
  <c r="E61" i="6"/>
  <c r="D25" i="6"/>
  <c r="C9" i="6"/>
  <c r="D20" i="6"/>
  <c r="D34" i="6"/>
  <c r="C67" i="6"/>
  <c r="E86" i="6"/>
  <c r="E67" i="6"/>
  <c r="D10" i="6"/>
  <c r="C48" i="6"/>
  <c r="C86" i="6"/>
  <c r="D86" i="6" s="1"/>
  <c r="D16" i="6"/>
  <c r="E48" i="6"/>
  <c r="D72" i="6"/>
  <c r="E102" i="6"/>
  <c r="E34" i="6"/>
  <c r="C34" i="6"/>
  <c r="E44" i="6"/>
  <c r="C61" i="6"/>
  <c r="E72" i="6"/>
  <c r="E9" i="6"/>
  <c r="E7" i="6" s="1"/>
  <c r="E94" i="6"/>
  <c r="E93" i="6" s="1"/>
  <c r="C44" i="6"/>
  <c r="C72" i="6"/>
  <c r="D93" i="6"/>
  <c r="D48" i="6" l="1"/>
  <c r="D31" i="6" s="1"/>
  <c r="D9" i="6"/>
  <c r="D7" i="6" s="1"/>
  <c r="C31" i="6"/>
  <c r="E31" i="6"/>
  <c r="C7" i="6"/>
  <c r="E60" i="6"/>
  <c r="D60" i="6"/>
  <c r="C60" i="6"/>
  <c r="E30" i="6" l="1"/>
  <c r="D30" i="6"/>
  <c r="C30" i="6"/>
  <c r="D117" i="6" l="1"/>
  <c r="D116" i="6" s="1"/>
  <c r="D29" i="6" s="1"/>
  <c r="D122" i="6" s="1"/>
  <c r="C118" i="6"/>
  <c r="C117" i="6" l="1"/>
  <c r="C116" i="6" s="1"/>
  <c r="C29" i="6" s="1"/>
  <c r="C122" i="6" l="1"/>
  <c r="E116" i="6" l="1"/>
</calcChain>
</file>

<file path=xl/sharedStrings.xml><?xml version="1.0" encoding="utf-8"?>
<sst xmlns="http://schemas.openxmlformats.org/spreadsheetml/2006/main" count="459" uniqueCount="219">
  <si>
    <t>№</t>
  </si>
  <si>
    <t>Налоги и начисления на зарплату</t>
  </si>
  <si>
    <t>Юридическое обслуживание ТСЖ</t>
  </si>
  <si>
    <t>Налоги и отчисления на зарплату</t>
  </si>
  <si>
    <t>Расходы на оплату пошлин по судебным делам</t>
  </si>
  <si>
    <t>Расходы на почтовые отправления</t>
  </si>
  <si>
    <t>Расходы на обслуживание сайта</t>
  </si>
  <si>
    <t>Расходы на оплату Интернета</t>
  </si>
  <si>
    <t xml:space="preserve">Обеспечение пожарной безопасности </t>
  </si>
  <si>
    <t>Техническое обслуживание электротехнического оборудования</t>
  </si>
  <si>
    <t>Налоги и отчисления</t>
  </si>
  <si>
    <t>Техническое обслуживание сантехнического оборудования</t>
  </si>
  <si>
    <t>Уборка придомовой территории</t>
  </si>
  <si>
    <t>Содержание и обслуживание лифтов</t>
  </si>
  <si>
    <t>Ежегодное техническое освидетельствование лифтов по требованиям Ростехнадзора</t>
  </si>
  <si>
    <t>Обработка мест общего пользования от грызунов</t>
  </si>
  <si>
    <t xml:space="preserve">Исполнение программы (ежеквартальный отбор и анализ проб воды и пр.) </t>
  </si>
  <si>
    <t>Приобретении цветочной рассады</t>
  </si>
  <si>
    <t>Приобретение газонной травы</t>
  </si>
  <si>
    <t>Приобретение торфо-минерального грунта</t>
  </si>
  <si>
    <t>Обслуживание видеонаблюдения</t>
  </si>
  <si>
    <t>Наименование</t>
  </si>
  <si>
    <t>Уборка мест общего пользования (МОП)</t>
  </si>
  <si>
    <t>ПЛАН (год)</t>
  </si>
  <si>
    <t>Цена за ед./мес.</t>
  </si>
  <si>
    <t>Аренда  МОП</t>
  </si>
  <si>
    <t>ООО Трест  "Запсибгидрострой"</t>
  </si>
  <si>
    <t xml:space="preserve">Аренда  тех.  помещения   </t>
  </si>
  <si>
    <t>Татарникова  Т.В.</t>
  </si>
  <si>
    <t>Руденко В.И.(консьерж)</t>
  </si>
  <si>
    <t>Орлова Г.М. (консьерж)</t>
  </si>
  <si>
    <t>Плата  за  размещение  рекламы  в МОП</t>
  </si>
  <si>
    <t>АО  КБ  "АГРОПРОМКРЕДИТ"</t>
  </si>
  <si>
    <t>ИП  Кожуркина   Елена  Дмитриевна</t>
  </si>
  <si>
    <t>ООО "Студия  рекламы Элемент"  в  лифтах</t>
  </si>
  <si>
    <t>ООО  "Аптека  59"</t>
  </si>
  <si>
    <t>Плата  за  размещение  оборудования  связи</t>
  </si>
  <si>
    <t>ООО "Нэт Бай Нэт  Холдинг"</t>
  </si>
  <si>
    <t>ООО " Теле-Плюс"</t>
  </si>
  <si>
    <t>ООО "Метросеть-Сургут"</t>
  </si>
  <si>
    <t>ДОХОДЫ  ВСЕГО:</t>
  </si>
  <si>
    <t>Административно-управленческие  расходы, в том  числе:</t>
  </si>
  <si>
    <t>Заработная  плата  (вознаграждение)  персонала в т.ч. отпускные  и  НДФЛ</t>
  </si>
  <si>
    <t>Услуги   РКЦ</t>
  </si>
  <si>
    <t>Услуги по  сталкиванию  и  вывозу снега</t>
  </si>
  <si>
    <t>РАСХОДЫ,   ВСЕГО</t>
  </si>
  <si>
    <t>Устройство водоотводящих систем с парапетов и козырьков</t>
  </si>
  <si>
    <t>Формирования  резервного  фонда,  всего</t>
  </si>
  <si>
    <t>ИТОГО   ПО  СМЕТЕ</t>
  </si>
  <si>
    <t>Резерв  непредвиденных   расходов ,2%  от  суммы  за  содержание и  текущий  ремонт  жилфонда.</t>
  </si>
  <si>
    <t>I</t>
  </si>
  <si>
    <t>II</t>
  </si>
  <si>
    <t>1</t>
  </si>
  <si>
    <t>2</t>
  </si>
  <si>
    <t>3</t>
  </si>
  <si>
    <t>4</t>
  </si>
  <si>
    <t>5</t>
  </si>
  <si>
    <t>1.1</t>
  </si>
  <si>
    <t>2.2</t>
  </si>
  <si>
    <t>1.1.1</t>
  </si>
  <si>
    <t>1.2</t>
  </si>
  <si>
    <t>1.3</t>
  </si>
  <si>
    <t>1.2.1</t>
  </si>
  <si>
    <t>1.2.2</t>
  </si>
  <si>
    <t>1.2.3</t>
  </si>
  <si>
    <t>1.2.4</t>
  </si>
  <si>
    <t>1.3.1</t>
  </si>
  <si>
    <t>1.3.2</t>
  </si>
  <si>
    <t>1.3.3</t>
  </si>
  <si>
    <t>2.1</t>
  </si>
  <si>
    <t>3.3</t>
  </si>
  <si>
    <t>2.1.1</t>
  </si>
  <si>
    <t>2.2.1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</si>
  <si>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</si>
  <si>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</si>
  <si>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</si>
  <si>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</si>
  <si>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</si>
  <si>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</si>
  <si>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</si>
  <si>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</si>
  <si>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</si>
  <si>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</si>
  <si>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</si>
  <si>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</si>
  <si>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</si>
  <si>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</si>
  <si>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</si>
  <si>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</si>
  <si>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</si>
  <si>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</si>
  <si>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</si>
  <si>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2.5</t>
  </si>
  <si>
    <t>2.5.1</t>
  </si>
  <si>
    <t>2.5.2</t>
  </si>
  <si>
    <t>2.5.3</t>
  </si>
  <si>
    <t>2.5.4</t>
  </si>
  <si>
    <t>2.5.5</t>
  </si>
  <si>
    <t>2.5.6</t>
  </si>
  <si>
    <t>Содержание  и  обслуживание общего имущества,  всего :</t>
  </si>
  <si>
    <t>3.1</t>
  </si>
  <si>
    <t>2.6</t>
  </si>
  <si>
    <t>2.6.1</t>
  </si>
  <si>
    <t>2.6.2</t>
  </si>
  <si>
    <t>2.6.3</t>
  </si>
  <si>
    <t>2.6.4</t>
  </si>
  <si>
    <t>2.7</t>
  </si>
  <si>
    <t>2.7.1</t>
  </si>
  <si>
    <t>2.7.2</t>
  </si>
  <si>
    <t>2.7.3</t>
  </si>
  <si>
    <t>2.8</t>
  </si>
  <si>
    <t>2.8.1</t>
  </si>
  <si>
    <t>2.9</t>
  </si>
  <si>
    <t>2.9.1</t>
  </si>
  <si>
    <t>2.10</t>
  </si>
  <si>
    <t>2.10.1</t>
  </si>
  <si>
    <t>3.2</t>
  </si>
  <si>
    <t>3.4</t>
  </si>
  <si>
    <t>Общая  площадь  дома   ,  кв.м.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</si>
  <si>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</si>
  <si>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Председатель  ТСЖ "Светлое"</t>
  </si>
  <si>
    <t>В.М.Шварцкопф</t>
  </si>
  <si>
    <t>Промывка  системы  канализации,4  раз</t>
  </si>
  <si>
    <t xml:space="preserve">ДОХОДЫ   от  коммерческой деятельности  </t>
  </si>
  <si>
    <t>Текущий ремонт общего имущества (фасад, стены, двери т.п.)  из  доходов  от  коммерческой  деятельности</t>
  </si>
  <si>
    <t>РАСХОДЫ    по  статье                                " Содержание   жилфонда"</t>
  </si>
  <si>
    <t>II (2)</t>
  </si>
  <si>
    <t>II (1)</t>
  </si>
  <si>
    <t>Обслуживание ИТП (в т.ч. масло для гильз  и  т.д.,),договор  с  ИП  "Старцев А.П."</t>
  </si>
  <si>
    <t>Содержание оргтехники (заправка катриджей, ремонт),  5  шт.  компьютеров,  принтер  -  3  шт.</t>
  </si>
  <si>
    <t>Вознаграждение  Председателя  Правления  ТСЖ</t>
  </si>
  <si>
    <t>Оплата  проезда  в  льготный    отпуск                                           ( ТК РФ, статья 325)</t>
  </si>
  <si>
    <t>Затраты  на  проведение    собраний  собственников  МКД  и  членов  ТСЖ</t>
  </si>
  <si>
    <t>Обслуживание системы пожаротушения,  системы дымоудаления   лицензированной организацией,  договор  с    ООО  "Связь-сервис"</t>
  </si>
  <si>
    <t>Обслуживание системы видеонаблюдения,системы  контроля и  управления  доступом  специализированной организацией ,  договор  с    ООО  "Связь-сервис".</t>
  </si>
  <si>
    <t>Отпускные  штатному  сотруднику</t>
  </si>
  <si>
    <t>Отпускные   для штатных  сотрудников  ТСЖ</t>
  </si>
  <si>
    <t>Отпускные   штатного  сотрудника</t>
  </si>
  <si>
    <t>Техническое  обслуживание   системы  диспетчеризации  по  отоплению   АРМ  "Ресурс"</t>
  </si>
  <si>
    <t>Зарплата  разнорабочего (дог. ГПХ)</t>
  </si>
  <si>
    <t>Техническое обслуживание лифтов  специализированной организацией   (дог. ООО  УК  "Лифтремонт" ).</t>
  </si>
  <si>
    <t>Страхование лифтов  с СПАО   "Ресо-Гарантия"</t>
  </si>
  <si>
    <t>Программа производственного и лабораторного контроля  (ежеквартально)</t>
  </si>
  <si>
    <t>Благоустройство, озеленение  придомовой территории.</t>
  </si>
  <si>
    <t xml:space="preserve">Дератизация и дезинсекция МОП </t>
  </si>
  <si>
    <t>Председатель ( дог.  С  ИП).</t>
  </si>
  <si>
    <t>Расходы на стационарную телефонную связь, 6  шт.  В  т.ч.  офис ТСЖ (  1  тел.  + 1тел./факс.),  4 тел. в  подъездах  у  консъержей)</t>
  </si>
  <si>
    <t>Специалист по  работе  с  абонентами,  штат.</t>
  </si>
  <si>
    <t>1.2.5</t>
  </si>
  <si>
    <t>1.2.6</t>
  </si>
  <si>
    <t>1.2.7</t>
  </si>
  <si>
    <t>1.2.8</t>
  </si>
  <si>
    <t>1.2.9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</si>
  <si>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</si>
  <si>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</si>
  <si>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</si>
  <si>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</si>
  <si>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</si>
  <si>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</si>
  <si>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</si>
  <si>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</si>
  <si>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**</t>
  </si>
  <si>
    <t xml:space="preserve">РАСХОДЫ    по      коммерческой  смете ,  итого     *              </t>
  </si>
  <si>
    <t xml:space="preserve">Доходы , полученные     по  статье  "Содержание   жилфонда   и  текущий  ремонт ":  29,76    руб./м2   х 26860,75  м2 = 799 375,92  руб.  в  месяц.            </t>
  </si>
  <si>
    <t>Взнос на  содержание  жилфонда , руб./кв.м.</t>
  </si>
  <si>
    <t>ИП Нюньков К.В. ( S= 34,33 м2* 700 руб)</t>
  </si>
  <si>
    <t>ИП Войцеховская  Н.В. ( S = 46,12 м2 * 700 руб.)</t>
  </si>
  <si>
    <t>ООО  УК  Лифтремонт  ( S = 25 м2 * 200 руб.)</t>
  </si>
  <si>
    <t xml:space="preserve">                                     СМЕТА МКД  № 7  по  ул.  Университетской, г.  Сургут</t>
  </si>
  <si>
    <t>Главный  бухгалтер  (дог.  С  ИП),  0,5  ставка</t>
  </si>
  <si>
    <t>Канцтовары (папки, файлы, бумага, ручки, скрепки  и пр.)</t>
  </si>
  <si>
    <t xml:space="preserve">Услуги  банка ( расчетно- кассовое  обслуживание   расчетного  счета  ТСЖ ,  спецсчета  по  приему  платежей от  физ.лиц в  рамках 103ФЗ  и  спецсчета  по  капремонту   в    в Западно-Сибирском банке ПАО Сбербанк г.Тюмень  ).                                              </t>
  </si>
  <si>
    <t>Доукомплектация пожарными рукавами, ремонт и испытание системы пожаротушения.</t>
  </si>
  <si>
    <t xml:space="preserve">Приобретение  материалов  и  инструментов  для  обслуживания    МКД    по  электроснабжению                                    </t>
  </si>
  <si>
    <t>Зарплата слесаря -  сантехника  (  штат)</t>
  </si>
  <si>
    <t xml:space="preserve">Приобретение материалов  для  сантехнических  работ    </t>
  </si>
  <si>
    <t>Промывка  системы   ХВС,  1  раз</t>
  </si>
  <si>
    <t>Промывка  системы   ГВС,  1  раз</t>
  </si>
  <si>
    <t>Приобретение  материалов  и  инвентаря   для  уборки  МОП</t>
  </si>
  <si>
    <t xml:space="preserve">Хозяйственные  расходы  для  уборки придомовой  территории.                                                        </t>
  </si>
  <si>
    <t>2.10.2</t>
  </si>
  <si>
    <t>2.10.3</t>
  </si>
  <si>
    <t>3.1.1</t>
  </si>
  <si>
    <t>Гидропромывка и опрессовка системы отопления, 1  раз.(дог.  С  ИП "Старцев А.П.)</t>
  </si>
  <si>
    <t>Тариф  на содержание   и обслуживание , ремонт  общего  имущества  (  расчетный )</t>
  </si>
  <si>
    <t>Информационное обслуживание программного обеспечения, связь,интернет  ТСЖ</t>
  </si>
  <si>
    <t>СОДЕРЖАНИЕ И РЕМОНТ ОБЩЕГО ИМУЩЕСТВА                                                                                                                    на  2020 г.</t>
  </si>
  <si>
    <t>Текущий ремонт МОП  -  4 подъезд :стены, полы, потолки</t>
  </si>
  <si>
    <t>Замена  стекол  в  окнах  и  дверях  МОП</t>
  </si>
  <si>
    <t>Ремонт дверей  МОП.Замена  ручек,пружин</t>
  </si>
  <si>
    <t>Турханов Д.В.( S =2,0 м2 * 500 руб.)</t>
  </si>
  <si>
    <t>Периодическая  подписка "Карта Участника "Клуба Профессиональных упр.МКД "</t>
  </si>
  <si>
    <t>Техническая  поддержка  специализированной бухгалтерской программы   1 С  ПРОФ</t>
  </si>
  <si>
    <t>Техническое  обслуживанпие   и  ремонт  ККТ ,дог. С ООО "РигусСервис" № 30  от 01.05.19 г.</t>
  </si>
  <si>
    <t>Создание и  выдача квалифицированного сертификата ключа ,дог.  УИТС г. Сургута</t>
  </si>
  <si>
    <t xml:space="preserve">Лицензионный  договор  СБИС,  договор  с ООО  "Тензор"  </t>
  </si>
  <si>
    <t>Вознаграждение   юриста,                                             (дог. с  ИП, 0,5 ставки)</t>
  </si>
  <si>
    <t>1.4.8</t>
  </si>
  <si>
    <t>1.4.9</t>
  </si>
  <si>
    <t>2.1.2</t>
  </si>
  <si>
    <t>Диспетчер (ПП РФ от 27.03.2018 № 331), ГПХ</t>
  </si>
  <si>
    <t>Аренда  накопительных  контейнеров,  дог. с  ООО  " ПТК" № ПТК-А000350/2019  от 01.07.2019 г.</t>
  </si>
  <si>
    <t xml:space="preserve">Зарплата дворника-мусорокамерщика,  1 чел. штат                      </t>
  </si>
  <si>
    <t>Зарплата главного инженера (   дог. с  ИП )</t>
  </si>
  <si>
    <t>Зарплата уборщицы,  2  чел. (  штат )</t>
  </si>
  <si>
    <t xml:space="preserve">Зарплата дворника ,  1 чел.   ГПХ             </t>
  </si>
  <si>
    <t>Плата  за содержание  и  ремонт жилого  помещения  в  МКД  на  2020  год</t>
  </si>
  <si>
    <t>Сопровождение  ИС  "Паспортные  службы",дог. с  УФК по ХМАО-Югре ("МКУ "УИТС г.Сургута")</t>
  </si>
  <si>
    <t>"Система Управление МКД – экспертно-справочная система для специалистов УО, ТСЖ, ЖСК</t>
  </si>
  <si>
    <t>1.4.10</t>
  </si>
  <si>
    <t>1.4.11</t>
  </si>
  <si>
    <t>Сезонное освидетельсвование (испытание) внутреннего   пожарного водопровода,дог. С  ООО  "Пожарная  защита"</t>
  </si>
  <si>
    <t>2.6.5</t>
  </si>
  <si>
    <t>2.6.6</t>
  </si>
  <si>
    <t>2.6.7</t>
  </si>
  <si>
    <t>2.6.8</t>
  </si>
  <si>
    <t>2.1.3</t>
  </si>
  <si>
    <t>Зарплата электрика,  в   штате (0,5  ставки)</t>
  </si>
  <si>
    <t>Председатель  ТСЖ "Светлое"                             В.М. Шварцкопф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</si>
</sst>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4" borderId="0" xfId="0" applyFill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8" fillId="0" borderId="0" xfId="0" applyFont="1"/>
    <xf numFmtId="49" fontId="2" fillId="0" borderId="3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3" fontId="1" fillId="5" borderId="4" xfId="0" applyNumberFormat="1" applyFont="1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4" borderId="0" xfId="0" applyFont="1" applyFill="1"/>
    <xf numFmtId="0" fontId="2" fillId="0" borderId="0" xfId="0" applyFont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center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3" fontId="16" fillId="3" borderId="3" xfId="0" applyNumberFormat="1" applyFont="1" applyFill="1" applyBorder="1" applyAlignment="1">
      <alignment vertical="center" wrapText="1"/>
    </xf>
    <xf numFmtId="0" fontId="17" fillId="4" borderId="0" xfId="0" applyFont="1" applyFill="1"/>
    <xf numFmtId="0" fontId="17" fillId="0" borderId="0" xfId="0" applyFont="1"/>
    <xf numFmtId="0" fontId="16" fillId="3" borderId="4" xfId="0" applyFont="1" applyFill="1" applyBorder="1" applyAlignment="1">
      <alignment vertical="center" wrapText="1"/>
    </xf>
    <xf numFmtId="3" fontId="16" fillId="3" borderId="4" xfId="0" applyNumberFormat="1" applyFont="1" applyFill="1" applyBorder="1" applyAlignment="1">
      <alignment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center" vertical="center" wrapText="1"/>
    </xf>
    <xf numFmtId="0" fontId="13" fillId="0" borderId="0" xfId="0" applyFont="1"/>
    <xf numFmtId="3" fontId="5" fillId="0" borderId="0" xfId="0" applyNumberFormat="1" applyFont="1" applyAlignment="1">
      <alignment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7" borderId="7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" fontId="14" fillId="7" borderId="3" xfId="0" applyNumberFormat="1" applyFont="1" applyFill="1" applyBorder="1" applyAlignment="1">
      <alignment horizontal="right"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3" fontId="7" fillId="4" borderId="3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wrapText="1"/>
    </xf>
    <xf numFmtId="4" fontId="14" fillId="7" borderId="1" xfId="0" applyNumberFormat="1" applyFont="1" applyFill="1" applyBorder="1" applyAlignment="1">
      <alignment horizontal="right" vertical="center" wrapText="1"/>
    </xf>
    <xf numFmtId="4" fontId="20" fillId="5" borderId="2" xfId="0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vertical="center" wrapText="1"/>
    </xf>
    <xf numFmtId="3" fontId="20" fillId="5" borderId="10" xfId="0" applyNumberFormat="1" applyFont="1" applyFill="1" applyBorder="1" applyAlignment="1">
      <alignment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3" fontId="16" fillId="5" borderId="3" xfId="0" applyNumberFormat="1" applyFont="1" applyFill="1" applyBorder="1" applyAlignment="1">
      <alignment vertical="center" wrapText="1"/>
    </xf>
    <xf numFmtId="4" fontId="16" fillId="5" borderId="3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left" vertical="center" wrapText="1"/>
    </xf>
    <xf numFmtId="3" fontId="21" fillId="0" borderId="0" xfId="0" applyNumberFormat="1" applyFont="1" applyAlignment="1">
      <alignment vertical="center" wrapText="1"/>
    </xf>
    <xf numFmtId="4" fontId="21" fillId="4" borderId="1" xfId="0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/>
    <xf numFmtId="3" fontId="2" fillId="5" borderId="1" xfId="0" applyNumberFormat="1" applyFont="1" applyFill="1" applyBorder="1" applyAlignment="1">
      <alignment vertical="center" wrapText="1"/>
    </xf>
    <xf numFmtId="3" fontId="26" fillId="5" borderId="1" xfId="0" applyNumberFormat="1" applyFont="1" applyFill="1" applyBorder="1" applyAlignment="1">
      <alignment vertical="center" wrapText="1"/>
    </xf>
    <xf numFmtId="3" fontId="27" fillId="0" borderId="0" xfId="0" applyNumberFormat="1" applyFont="1" applyAlignment="1">
      <alignment horizontal="center"/>
    </xf>
    <xf numFmtId="3" fontId="0" fillId="0" borderId="0" xfId="0" applyNumberFormat="1" applyFont="1" applyAlignment="1">
      <alignment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3" fontId="29" fillId="3" borderId="3" xfId="0" applyNumberFormat="1" applyFont="1" applyFill="1" applyBorder="1" applyAlignment="1">
      <alignment vertical="center" wrapText="1"/>
    </xf>
    <xf numFmtId="3" fontId="29" fillId="5" borderId="3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 wrapText="1"/>
    </xf>
    <xf numFmtId="3" fontId="2" fillId="5" borderId="3" xfId="0" applyNumberFormat="1" applyFont="1" applyFill="1" applyBorder="1" applyAlignment="1">
      <alignment vertical="center" wrapText="1"/>
    </xf>
    <xf numFmtId="3" fontId="2" fillId="5" borderId="4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vertical="center" wrapText="1"/>
    </xf>
    <xf numFmtId="3" fontId="2" fillId="5" borderId="7" xfId="0" applyNumberFormat="1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28" fillId="7" borderId="1" xfId="0" applyNumberFormat="1" applyFont="1" applyFill="1" applyBorder="1" applyAlignment="1">
      <alignment horizontal="center" vertical="center" wrapText="1"/>
    </xf>
    <xf numFmtId="3" fontId="29" fillId="3" borderId="4" xfId="0" applyNumberFormat="1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vertical="center" wrapText="1"/>
    </xf>
    <xf numFmtId="4" fontId="16" fillId="3" borderId="3" xfId="0" applyNumberFormat="1" applyFont="1" applyFill="1" applyBorder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5" fillId="6" borderId="1" xfId="0" applyFont="1" applyFill="1" applyBorder="1" applyAlignment="1">
      <alignment horizontal="right" vertical="center" wrapText="1"/>
    </xf>
    <xf numFmtId="4" fontId="14" fillId="8" borderId="3" xfId="0" applyNumberFormat="1" applyFont="1" applyFill="1" applyBorder="1" applyAlignment="1">
      <alignment horizontal="right" vertical="center" wrapText="1"/>
    </xf>
    <xf numFmtId="2" fontId="3" fillId="5" borderId="3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right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2" fontId="3" fillId="9" borderId="3" xfId="0" applyNumberFormat="1" applyFont="1" applyFill="1" applyBorder="1" applyAlignment="1">
      <alignment horizontal="right" vertical="center" wrapText="1"/>
    </xf>
    <xf numFmtId="3" fontId="19" fillId="5" borderId="3" xfId="0" applyNumberFormat="1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vertical="center" wrapText="1"/>
    </xf>
    <xf numFmtId="4" fontId="19" fillId="5" borderId="1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4" borderId="7" xfId="0" applyNumberFormat="1" applyFont="1" applyFill="1" applyBorder="1" applyAlignment="1">
      <alignment vertical="center" wrapText="1"/>
    </xf>
    <xf numFmtId="2" fontId="7" fillId="0" borderId="3" xfId="0" applyNumberFormat="1" applyFont="1" applyBorder="1" applyAlignment="1">
      <alignment horizontal="right" vertical="center" wrapText="1"/>
    </xf>
    <xf numFmtId="3" fontId="30" fillId="3" borderId="2" xfId="0" applyNumberFormat="1" applyFont="1" applyFill="1" applyBorder="1" applyAlignment="1">
      <alignment vertical="center" wrapText="1"/>
    </xf>
    <xf numFmtId="4" fontId="3" fillId="7" borderId="3" xfId="0" applyNumberFormat="1" applyFont="1" applyFill="1" applyBorder="1" applyAlignment="1">
      <alignment horizontal="right" vertical="center" wrapText="1"/>
    </xf>
    <xf numFmtId="4" fontId="30" fillId="3" borderId="2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3" fontId="0" fillId="4" borderId="1" xfId="0" applyNumberForma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4" fontId="8" fillId="8" borderId="14" xfId="0" applyNumberFormat="1" applyFont="1" applyFill="1" applyBorder="1" applyAlignment="1">
      <alignment vertical="center" wrapText="1"/>
    </xf>
    <xf numFmtId="3" fontId="0" fillId="0" borderId="14" xfId="0" applyNumberFormat="1" applyFont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8"/>
  <sheetViews>
    <sheetView zoomScale="75" zoomScaleNormal="75" workbookViewId="0">
      <pane ySplit="6" topLeftCell="A115" activePane="bottomLeft" state="frozen"/>
      <selection activeCell="A5" sqref="A5"/>
      <selection pane="bottomLeft" activeCell="B115" sqref="B115"/>
    </sheetView>
  </sheetViews>
  <sheetFormatPr defaultRowHeight="14.4" outlineLevelRow="1" x14ac:dyDescent="0.3"/>
  <cols>
    <col min="1" max="1" width="9.33203125" style="39" customWidth="1"/>
    <col min="2" max="2" width="45.33203125" style="10" customWidth="1"/>
    <col min="3" max="3" width="19.88671875" style="11" customWidth="1"/>
    <col min="4" max="4" width="15.6640625" style="130" customWidth="1"/>
    <col min="5" max="5" width="20.5546875" style="86" customWidth="1"/>
    <col min="6" max="7" width="12.5546875" bestFit="1" customWidth="1"/>
  </cols>
  <sheetData>
    <row r="2" spans="1:6" ht="15.6" x14ac:dyDescent="0.3">
      <c r="A2" s="196" t="s">
        <v>168</v>
      </c>
      <c r="B2" s="196"/>
      <c r="C2" s="196"/>
      <c r="D2" s="196"/>
    </row>
    <row r="3" spans="1:6" ht="43.2" customHeight="1" x14ac:dyDescent="0.3">
      <c r="A3" s="196" t="s">
        <v>186</v>
      </c>
      <c r="B3" s="196"/>
      <c r="C3" s="196"/>
      <c r="D3" s="196"/>
      <c r="E3" s="196"/>
    </row>
    <row r="4" spans="1:6" ht="16.2" thickBot="1" x14ac:dyDescent="0.35">
      <c r="A4" s="44"/>
      <c r="B4" s="151"/>
      <c r="D4" s="44"/>
    </row>
    <row r="5" spans="1:6" ht="16.2" thickBot="1" x14ac:dyDescent="0.35">
      <c r="A5" s="35"/>
      <c r="B5" s="103" t="s">
        <v>118</v>
      </c>
      <c r="C5" s="102">
        <v>26860.75</v>
      </c>
    </row>
    <row r="6" spans="1:6" s="42" customFormat="1" ht="39" customHeight="1" thickBot="1" x14ac:dyDescent="0.35">
      <c r="A6" s="45" t="s">
        <v>0</v>
      </c>
      <c r="B6" s="46" t="s">
        <v>21</v>
      </c>
      <c r="C6" s="47" t="s">
        <v>24</v>
      </c>
      <c r="D6" s="131" t="s">
        <v>23</v>
      </c>
      <c r="E6" s="152" t="s">
        <v>164</v>
      </c>
    </row>
    <row r="7" spans="1:6" s="62" customFormat="1" ht="27.6" customHeight="1" thickBot="1" x14ac:dyDescent="0.35">
      <c r="A7" s="60" t="s">
        <v>50</v>
      </c>
      <c r="B7" s="61" t="s">
        <v>40</v>
      </c>
      <c r="C7" s="64">
        <f>C8+C9</f>
        <v>916604.92</v>
      </c>
      <c r="D7" s="132">
        <f>D8+D9</f>
        <v>10999259.040000001</v>
      </c>
      <c r="E7" s="153">
        <f>E9+E8</f>
        <v>29.76</v>
      </c>
      <c r="F7" s="149"/>
    </row>
    <row r="8" spans="1:6" s="6" customFormat="1" ht="66.599999999999994" customHeight="1" thickBot="1" x14ac:dyDescent="0.35">
      <c r="A8" s="37" t="s">
        <v>52</v>
      </c>
      <c r="B8" s="33" t="s">
        <v>163</v>
      </c>
      <c r="C8" s="34">
        <f>799375.92</f>
        <v>799375.92</v>
      </c>
      <c r="D8" s="133">
        <f>C8*12</f>
        <v>9592511.040000001</v>
      </c>
      <c r="E8" s="87">
        <f>C8/C5</f>
        <v>29.76</v>
      </c>
    </row>
    <row r="9" spans="1:6" s="6" customFormat="1" ht="37.950000000000003" customHeight="1" thickBot="1" x14ac:dyDescent="0.35">
      <c r="A9" s="78"/>
      <c r="B9" s="79" t="s">
        <v>123</v>
      </c>
      <c r="C9" s="80">
        <f>C10+C16+C20+C25</f>
        <v>117229</v>
      </c>
      <c r="D9" s="80">
        <f>D10+D16+D20+D25</f>
        <v>1406748</v>
      </c>
      <c r="E9" s="175">
        <f>E10+E16+E20+E25</f>
        <v>0</v>
      </c>
      <c r="F9" s="150"/>
    </row>
    <row r="10" spans="1:6" s="6" customFormat="1" ht="27.6" customHeight="1" thickBot="1" x14ac:dyDescent="0.35">
      <c r="A10" s="38" t="s">
        <v>53</v>
      </c>
      <c r="B10" s="31" t="s">
        <v>25</v>
      </c>
      <c r="C10" s="32">
        <f>SUM(C11:C15)</f>
        <v>77269</v>
      </c>
      <c r="D10" s="134">
        <f>SUM(D11:D15)</f>
        <v>927228</v>
      </c>
      <c r="E10" s="154"/>
    </row>
    <row r="11" spans="1:6" s="6" customFormat="1" ht="27.6" customHeight="1" outlineLevel="1" thickBot="1" x14ac:dyDescent="0.35">
      <c r="A11" s="157"/>
      <c r="B11" s="163" t="s">
        <v>167</v>
      </c>
      <c r="C11" s="160">
        <v>5000</v>
      </c>
      <c r="D11" s="161">
        <f t="shared" ref="D11:D24" si="0">C11*12</f>
        <v>60000</v>
      </c>
      <c r="E11" s="155"/>
    </row>
    <row r="12" spans="1:6" s="6" customFormat="1" ht="27.6" customHeight="1" outlineLevel="1" thickBot="1" x14ac:dyDescent="0.35">
      <c r="A12" s="157"/>
      <c r="B12" s="164" t="s">
        <v>165</v>
      </c>
      <c r="C12" s="160">
        <v>37485</v>
      </c>
      <c r="D12" s="161">
        <f t="shared" si="0"/>
        <v>449820</v>
      </c>
      <c r="E12" s="155"/>
    </row>
    <row r="13" spans="1:6" s="6" customFormat="1" ht="39" customHeight="1" outlineLevel="1" thickBot="1" x14ac:dyDescent="0.35">
      <c r="A13" s="157"/>
      <c r="B13" s="163" t="s">
        <v>166</v>
      </c>
      <c r="C13" s="160">
        <v>32284</v>
      </c>
      <c r="D13" s="161">
        <f t="shared" si="0"/>
        <v>387408</v>
      </c>
      <c r="E13" s="155"/>
    </row>
    <row r="14" spans="1:6" s="6" customFormat="1" ht="27.6" customHeight="1" outlineLevel="1" thickBot="1" x14ac:dyDescent="0.35">
      <c r="A14" s="157"/>
      <c r="B14" s="159" t="s">
        <v>26</v>
      </c>
      <c r="C14" s="160">
        <v>1500</v>
      </c>
      <c r="D14" s="161">
        <f t="shared" si="0"/>
        <v>18000</v>
      </c>
      <c r="E14" s="155"/>
    </row>
    <row r="15" spans="1:6" s="6" customFormat="1" ht="27.6" customHeight="1" outlineLevel="1" thickBot="1" x14ac:dyDescent="0.35">
      <c r="A15" s="157"/>
      <c r="B15" s="162" t="s">
        <v>190</v>
      </c>
      <c r="C15" s="160">
        <v>1000</v>
      </c>
      <c r="D15" s="161">
        <f t="shared" si="0"/>
        <v>12000</v>
      </c>
      <c r="E15" s="155"/>
    </row>
    <row r="16" spans="1:6" s="7" customFormat="1" ht="27.6" customHeight="1" thickBot="1" x14ac:dyDescent="0.35">
      <c r="A16" s="38" t="s">
        <v>54</v>
      </c>
      <c r="B16" s="31" t="s">
        <v>27</v>
      </c>
      <c r="C16" s="32">
        <f>SUM(C17:C19)</f>
        <v>9900</v>
      </c>
      <c r="D16" s="135">
        <f t="shared" si="0"/>
        <v>118800</v>
      </c>
      <c r="E16" s="167">
        <f>SUM(E17:E19)</f>
        <v>0</v>
      </c>
    </row>
    <row r="17" spans="1:6" s="6" customFormat="1" ht="27.6" customHeight="1" outlineLevel="1" thickBot="1" x14ac:dyDescent="0.35">
      <c r="A17" s="157"/>
      <c r="B17" s="158" t="s">
        <v>28</v>
      </c>
      <c r="C17" s="165">
        <v>3300</v>
      </c>
      <c r="D17" s="161">
        <f t="shared" si="0"/>
        <v>39600</v>
      </c>
      <c r="E17" s="155"/>
    </row>
    <row r="18" spans="1:6" s="6" customFormat="1" ht="27.6" customHeight="1" outlineLevel="1" thickBot="1" x14ac:dyDescent="0.35">
      <c r="A18" s="157"/>
      <c r="B18" s="158" t="s">
        <v>30</v>
      </c>
      <c r="C18" s="165">
        <v>3300</v>
      </c>
      <c r="D18" s="161">
        <f t="shared" si="0"/>
        <v>39600</v>
      </c>
      <c r="E18" s="155"/>
    </row>
    <row r="19" spans="1:6" s="6" customFormat="1" ht="27.6" customHeight="1" outlineLevel="1" thickBot="1" x14ac:dyDescent="0.35">
      <c r="A19" s="157"/>
      <c r="B19" s="158" t="s">
        <v>29</v>
      </c>
      <c r="C19" s="165">
        <v>3300</v>
      </c>
      <c r="D19" s="161">
        <f t="shared" si="0"/>
        <v>39600</v>
      </c>
      <c r="E19" s="155"/>
    </row>
    <row r="20" spans="1:6" s="6" customFormat="1" ht="27.6" customHeight="1" thickBot="1" x14ac:dyDescent="0.35">
      <c r="A20" s="38" t="s">
        <v>55</v>
      </c>
      <c r="B20" s="21" t="s">
        <v>31</v>
      </c>
      <c r="C20" s="32">
        <f>SUM(C21:C24)</f>
        <v>23220</v>
      </c>
      <c r="D20" s="135">
        <f t="shared" si="0"/>
        <v>278640</v>
      </c>
      <c r="E20" s="167">
        <f>SUM(E21:E24)</f>
        <v>0</v>
      </c>
    </row>
    <row r="21" spans="1:6" s="8" customFormat="1" ht="27.6" customHeight="1" outlineLevel="1" thickBot="1" x14ac:dyDescent="0.35">
      <c r="A21" s="157"/>
      <c r="B21" s="159" t="s">
        <v>32</v>
      </c>
      <c r="C21" s="160">
        <v>3000</v>
      </c>
      <c r="D21" s="161">
        <f t="shared" si="0"/>
        <v>36000</v>
      </c>
      <c r="E21" s="155"/>
    </row>
    <row r="22" spans="1:6" s="8" customFormat="1" ht="27.6" customHeight="1" outlineLevel="1" thickBot="1" x14ac:dyDescent="0.35">
      <c r="A22" s="157"/>
      <c r="B22" s="166" t="s">
        <v>33</v>
      </c>
      <c r="C22" s="160">
        <v>1000</v>
      </c>
      <c r="D22" s="161">
        <f t="shared" si="0"/>
        <v>12000</v>
      </c>
      <c r="E22" s="155"/>
    </row>
    <row r="23" spans="1:6" s="8" customFormat="1" ht="27.6" customHeight="1" outlineLevel="1" thickBot="1" x14ac:dyDescent="0.35">
      <c r="A23" s="157"/>
      <c r="B23" s="166" t="s">
        <v>34</v>
      </c>
      <c r="C23" s="160">
        <v>6400</v>
      </c>
      <c r="D23" s="161">
        <f t="shared" si="0"/>
        <v>76800</v>
      </c>
      <c r="E23" s="155"/>
    </row>
    <row r="24" spans="1:6" s="8" customFormat="1" ht="27.6" customHeight="1" outlineLevel="1" thickBot="1" x14ac:dyDescent="0.35">
      <c r="A24" s="157"/>
      <c r="B24" s="158" t="s">
        <v>35</v>
      </c>
      <c r="C24" s="160">
        <v>12820</v>
      </c>
      <c r="D24" s="161">
        <f t="shared" si="0"/>
        <v>153840</v>
      </c>
      <c r="E24" s="155"/>
    </row>
    <row r="25" spans="1:6" s="8" customFormat="1" ht="30.6" customHeight="1" thickBot="1" x14ac:dyDescent="0.35">
      <c r="A25" s="38" t="s">
        <v>56</v>
      </c>
      <c r="B25" s="21" t="s">
        <v>36</v>
      </c>
      <c r="C25" s="32">
        <f>SUM(C26:C28)</f>
        <v>6840</v>
      </c>
      <c r="D25" s="135">
        <f>SUM(D26:D28)</f>
        <v>82080</v>
      </c>
      <c r="E25" s="167">
        <f>SUM(E26:E28)</f>
        <v>0</v>
      </c>
    </row>
    <row r="26" spans="1:6" s="8" customFormat="1" ht="27.6" customHeight="1" outlineLevel="1" thickBot="1" x14ac:dyDescent="0.35">
      <c r="A26" s="157"/>
      <c r="B26" s="159" t="s">
        <v>37</v>
      </c>
      <c r="C26" s="160">
        <v>6040</v>
      </c>
      <c r="D26" s="161">
        <f>C26*12</f>
        <v>72480</v>
      </c>
      <c r="E26" s="155"/>
    </row>
    <row r="27" spans="1:6" s="8" customFormat="1" ht="27.6" customHeight="1" outlineLevel="1" thickBot="1" x14ac:dyDescent="0.35">
      <c r="A27" s="157"/>
      <c r="B27" s="166" t="s">
        <v>38</v>
      </c>
      <c r="C27" s="160">
        <v>300</v>
      </c>
      <c r="D27" s="161">
        <f>C27*12</f>
        <v>3600</v>
      </c>
      <c r="E27" s="155"/>
    </row>
    <row r="28" spans="1:6" s="8" customFormat="1" ht="27.6" customHeight="1" outlineLevel="1" thickBot="1" x14ac:dyDescent="0.35">
      <c r="A28" s="157"/>
      <c r="B28" s="158" t="s">
        <v>39</v>
      </c>
      <c r="C28" s="160">
        <v>500</v>
      </c>
      <c r="D28" s="161">
        <f>C28*12</f>
        <v>6000</v>
      </c>
      <c r="E28" s="155"/>
    </row>
    <row r="29" spans="1:6" s="62" customFormat="1" ht="27.6" customHeight="1" thickBot="1" x14ac:dyDescent="0.35">
      <c r="A29" s="60" t="s">
        <v>51</v>
      </c>
      <c r="B29" s="61" t="s">
        <v>45</v>
      </c>
      <c r="C29" s="63">
        <f>C30+C116</f>
        <v>839433.23666666658</v>
      </c>
      <c r="D29" s="136">
        <f>D30+D116</f>
        <v>9843332.8000000007</v>
      </c>
      <c r="E29" s="153"/>
    </row>
    <row r="30" spans="1:6" s="62" customFormat="1" ht="37.200000000000003" customHeight="1" thickBot="1" x14ac:dyDescent="0.35">
      <c r="A30" s="81" t="s">
        <v>127</v>
      </c>
      <c r="B30" s="84" t="s">
        <v>125</v>
      </c>
      <c r="C30" s="82">
        <f>C31+C60+C114</f>
        <v>759366.23666666658</v>
      </c>
      <c r="D30" s="82">
        <f>D31+D60+D114</f>
        <v>8882528.8000000007</v>
      </c>
      <c r="E30" s="88">
        <f>E31+E60+E114</f>
        <v>29.763132699819131</v>
      </c>
      <c r="F30" s="185"/>
    </row>
    <row r="31" spans="1:6" s="69" customFormat="1" ht="34.200000000000003" thickBot="1" x14ac:dyDescent="0.4">
      <c r="A31" s="65" t="s">
        <v>52</v>
      </c>
      <c r="B31" s="66" t="s">
        <v>41</v>
      </c>
      <c r="C31" s="67">
        <f>C32+C34+C44+C48</f>
        <v>268872.55</v>
      </c>
      <c r="D31" s="137">
        <f>D32+D34+D44+D48</f>
        <v>3195204.6</v>
      </c>
      <c r="E31" s="89">
        <f>E32+E34+E44+E48</f>
        <v>10.009867557681748</v>
      </c>
    </row>
    <row r="32" spans="1:6" s="69" customFormat="1" ht="34.200000000000003" thickBot="1" x14ac:dyDescent="0.4">
      <c r="A32" s="113" t="s">
        <v>57</v>
      </c>
      <c r="B32" s="114" t="s">
        <v>130</v>
      </c>
      <c r="C32" s="115">
        <f>C33</f>
        <v>76398</v>
      </c>
      <c r="D32" s="138">
        <f>D33</f>
        <v>916776</v>
      </c>
      <c r="E32" s="116">
        <f>E33</f>
        <v>2.8442243794383999</v>
      </c>
    </row>
    <row r="33" spans="1:5" s="5" customFormat="1" ht="16.2" outlineLevel="1" thickBot="1" x14ac:dyDescent="0.35">
      <c r="A33" s="36" t="s">
        <v>59</v>
      </c>
      <c r="B33" s="9" t="s">
        <v>145</v>
      </c>
      <c r="C33" s="13">
        <v>76398</v>
      </c>
      <c r="D33" s="139">
        <f>C33*12</f>
        <v>916776</v>
      </c>
      <c r="E33" s="91">
        <f>C33/C5</f>
        <v>2.8442243794383999</v>
      </c>
    </row>
    <row r="34" spans="1:5" s="43" customFormat="1" ht="31.8" thickBot="1" x14ac:dyDescent="0.35">
      <c r="A34" s="58" t="s">
        <v>60</v>
      </c>
      <c r="B34" s="21" t="s">
        <v>42</v>
      </c>
      <c r="C34" s="26">
        <f>SUM(C35:C43)</f>
        <v>157060.33333333331</v>
      </c>
      <c r="D34" s="140">
        <f>SUM(D35:D43)</f>
        <v>1854058</v>
      </c>
      <c r="E34" s="90">
        <f>SUM(E35:E43)</f>
        <v>5.8472058052486746</v>
      </c>
    </row>
    <row r="35" spans="1:5" s="5" customFormat="1" ht="16.2" outlineLevel="1" thickBot="1" x14ac:dyDescent="0.35">
      <c r="A35" s="36" t="s">
        <v>62</v>
      </c>
      <c r="B35" s="9" t="s">
        <v>169</v>
      </c>
      <c r="C35" s="13">
        <v>29000</v>
      </c>
      <c r="D35" s="139">
        <f>C35*12</f>
        <v>348000</v>
      </c>
      <c r="E35" s="91">
        <f>C35/C5</f>
        <v>1.079642228902767</v>
      </c>
    </row>
    <row r="36" spans="1:5" s="5" customFormat="1" ht="36" customHeight="1" outlineLevel="1" thickBot="1" x14ac:dyDescent="0.35">
      <c r="A36" s="36" t="s">
        <v>63</v>
      </c>
      <c r="B36" s="9" t="s">
        <v>147</v>
      </c>
      <c r="C36" s="13">
        <v>42000</v>
      </c>
      <c r="D36" s="139">
        <f>C36*12</f>
        <v>504000</v>
      </c>
      <c r="E36" s="91">
        <f>C36/C5</f>
        <v>1.5636197797902143</v>
      </c>
    </row>
    <row r="37" spans="1:5" ht="47.4" outlineLevel="1" thickBot="1" x14ac:dyDescent="0.35">
      <c r="A37" s="36" t="s">
        <v>64</v>
      </c>
      <c r="B37" s="9" t="s">
        <v>129</v>
      </c>
      <c r="C37" s="101">
        <v>1500</v>
      </c>
      <c r="D37" s="139">
        <f>C37*12</f>
        <v>18000</v>
      </c>
      <c r="E37" s="91">
        <f>C37/C5</f>
        <v>5.584356356393623E-2</v>
      </c>
    </row>
    <row r="38" spans="1:5" ht="42" customHeight="1" outlineLevel="1" thickBot="1" x14ac:dyDescent="0.35">
      <c r="A38" s="36" t="s">
        <v>65</v>
      </c>
      <c r="B38" s="3" t="s">
        <v>170</v>
      </c>
      <c r="C38" s="13">
        <v>700</v>
      </c>
      <c r="D38" s="139">
        <f>C38*12</f>
        <v>8400</v>
      </c>
      <c r="E38" s="91">
        <f>C38/C5</f>
        <v>2.6060329663170238E-2</v>
      </c>
    </row>
    <row r="39" spans="1:5" ht="40.200000000000003" customHeight="1" outlineLevel="1" thickBot="1" x14ac:dyDescent="0.35">
      <c r="A39" s="36" t="s">
        <v>148</v>
      </c>
      <c r="B39" s="9" t="s">
        <v>1</v>
      </c>
      <c r="C39" s="13">
        <v>14271</v>
      </c>
      <c r="D39" s="139">
        <v>140586</v>
      </c>
      <c r="E39" s="91">
        <f>C39/C5</f>
        <v>0.53129566374728932</v>
      </c>
    </row>
    <row r="40" spans="1:5" ht="30.6" customHeight="1" outlineLevel="1" thickBot="1" x14ac:dyDescent="0.35">
      <c r="A40" s="36" t="s">
        <v>149</v>
      </c>
      <c r="B40" s="9" t="s">
        <v>136</v>
      </c>
      <c r="C40" s="13">
        <f>D40/12</f>
        <v>5256</v>
      </c>
      <c r="D40" s="139">
        <v>63072</v>
      </c>
      <c r="E40" s="91">
        <f>C40/C5</f>
        <v>0.19567584672803254</v>
      </c>
    </row>
    <row r="41" spans="1:5" ht="45" customHeight="1" outlineLevel="1" thickBot="1" x14ac:dyDescent="0.35">
      <c r="A41" s="36" t="s">
        <v>150</v>
      </c>
      <c r="B41" s="9" t="s">
        <v>131</v>
      </c>
      <c r="C41" s="12">
        <f>D41/12</f>
        <v>833.33333333333337</v>
      </c>
      <c r="D41" s="139">
        <v>10000</v>
      </c>
      <c r="E41" s="91">
        <f>C41/C5</f>
        <v>3.1024201979964573E-2</v>
      </c>
    </row>
    <row r="42" spans="1:5" ht="102.6" customHeight="1" outlineLevel="1" thickBot="1" x14ac:dyDescent="0.35">
      <c r="A42" s="36" t="s">
        <v>151</v>
      </c>
      <c r="B42" s="3" t="s">
        <v>171</v>
      </c>
      <c r="C42" s="12">
        <v>5500</v>
      </c>
      <c r="D42" s="139">
        <f>C42*12</f>
        <v>66000</v>
      </c>
      <c r="E42" s="91">
        <f>C42/C5</f>
        <v>0.20475973306776615</v>
      </c>
    </row>
    <row r="43" spans="1:5" ht="37.200000000000003" customHeight="1" outlineLevel="1" thickBot="1" x14ac:dyDescent="0.35">
      <c r="A43" s="36" t="s">
        <v>152</v>
      </c>
      <c r="B43" s="3" t="s">
        <v>43</v>
      </c>
      <c r="C43" s="12">
        <v>58000</v>
      </c>
      <c r="D43" s="139">
        <f>C43*12</f>
        <v>696000</v>
      </c>
      <c r="E43" s="91">
        <f>C43/C5</f>
        <v>2.1592844578055339</v>
      </c>
    </row>
    <row r="44" spans="1:5" s="17" customFormat="1" ht="28.2" customHeight="1" thickBot="1" x14ac:dyDescent="0.35">
      <c r="A44" s="59" t="s">
        <v>61</v>
      </c>
      <c r="B44" s="27" t="s">
        <v>2</v>
      </c>
      <c r="C44" s="28">
        <f>SUM(C45:C47)</f>
        <v>23500</v>
      </c>
      <c r="D44" s="127">
        <f>SUM(D45:D47)</f>
        <v>281400</v>
      </c>
      <c r="E44" s="92">
        <f>SUM(E45:E47)</f>
        <v>0.87488249583500088</v>
      </c>
    </row>
    <row r="45" spans="1:5" ht="33" customHeight="1" outlineLevel="1" thickBot="1" x14ac:dyDescent="0.35">
      <c r="A45" s="18" t="s">
        <v>66</v>
      </c>
      <c r="B45" s="3" t="s">
        <v>196</v>
      </c>
      <c r="C45" s="12">
        <v>21200</v>
      </c>
      <c r="D45" s="139">
        <f>C45*12</f>
        <v>254400</v>
      </c>
      <c r="E45" s="93">
        <f>C45/C5</f>
        <v>0.78925569837029863</v>
      </c>
    </row>
    <row r="46" spans="1:5" ht="31.8" outlineLevel="1" thickBot="1" x14ac:dyDescent="0.35">
      <c r="A46" s="18" t="s">
        <v>67</v>
      </c>
      <c r="B46" s="9" t="s">
        <v>4</v>
      </c>
      <c r="C46" s="13">
        <v>2000</v>
      </c>
      <c r="D46" s="139">
        <f>C46*12</f>
        <v>24000</v>
      </c>
      <c r="E46" s="93">
        <f>C46/C5</f>
        <v>7.4458084751914969E-2</v>
      </c>
    </row>
    <row r="47" spans="1:5" ht="31.95" customHeight="1" outlineLevel="1" thickBot="1" x14ac:dyDescent="0.35">
      <c r="A47" s="18" t="s">
        <v>68</v>
      </c>
      <c r="B47" s="3" t="s">
        <v>5</v>
      </c>
      <c r="C47" s="12">
        <v>300</v>
      </c>
      <c r="D47" s="139">
        <v>3000</v>
      </c>
      <c r="E47" s="93">
        <f>C47/C5</f>
        <v>1.1168712712787245E-2</v>
      </c>
    </row>
    <row r="48" spans="1:5" s="17" customFormat="1" ht="59.4" customHeight="1" thickBot="1" x14ac:dyDescent="0.35">
      <c r="A48" s="58" t="s">
        <v>153</v>
      </c>
      <c r="B48" s="21" t="s">
        <v>185</v>
      </c>
      <c r="C48" s="26">
        <f>SUM(C49:C59)</f>
        <v>11914.216666666665</v>
      </c>
      <c r="D48" s="141">
        <f t="shared" ref="D48:D58" si="1">C48*12</f>
        <v>142970.59999999998</v>
      </c>
      <c r="E48" s="90">
        <f>SUM(E49:E59)</f>
        <v>0.44355487715967223</v>
      </c>
    </row>
    <row r="49" spans="1:5" ht="16.2" outlineLevel="1" thickBot="1" x14ac:dyDescent="0.35">
      <c r="A49" s="18" t="s">
        <v>154</v>
      </c>
      <c r="B49" s="9" t="s">
        <v>6</v>
      </c>
      <c r="C49" s="12">
        <v>290</v>
      </c>
      <c r="D49" s="139">
        <f t="shared" si="1"/>
        <v>3480</v>
      </c>
      <c r="E49" s="93">
        <f>C49/C5</f>
        <v>1.079642228902767E-2</v>
      </c>
    </row>
    <row r="50" spans="1:5" ht="19.95" customHeight="1" outlineLevel="1" thickBot="1" x14ac:dyDescent="0.35">
      <c r="A50" s="18" t="s">
        <v>155</v>
      </c>
      <c r="B50" s="9" t="s">
        <v>7</v>
      </c>
      <c r="C50" s="12">
        <v>99</v>
      </c>
      <c r="D50" s="139">
        <f t="shared" si="1"/>
        <v>1188</v>
      </c>
      <c r="E50" s="94">
        <f>C50/C5</f>
        <v>3.6856751952197911E-3</v>
      </c>
    </row>
    <row r="51" spans="1:5" ht="58.2" customHeight="1" outlineLevel="1" thickBot="1" x14ac:dyDescent="0.35">
      <c r="A51" s="18" t="s">
        <v>156</v>
      </c>
      <c r="B51" s="9" t="s">
        <v>146</v>
      </c>
      <c r="C51" s="13">
        <v>2800</v>
      </c>
      <c r="D51" s="139">
        <f t="shared" si="1"/>
        <v>33600</v>
      </c>
      <c r="E51" s="93">
        <f>C51/C5</f>
        <v>0.10424131865268095</v>
      </c>
    </row>
    <row r="52" spans="1:5" ht="40.200000000000003" customHeight="1" outlineLevel="1" thickBot="1" x14ac:dyDescent="0.35">
      <c r="A52" s="18" t="s">
        <v>157</v>
      </c>
      <c r="B52" s="9" t="s">
        <v>191</v>
      </c>
      <c r="C52" s="13">
        <v>833.3</v>
      </c>
      <c r="D52" s="139">
        <f t="shared" si="1"/>
        <v>9999.5999999999985</v>
      </c>
      <c r="E52" s="93">
        <f>C52/C5</f>
        <v>3.1022961011885369E-2</v>
      </c>
    </row>
    <row r="53" spans="1:5" ht="58.2" customHeight="1" outlineLevel="1" thickBot="1" x14ac:dyDescent="0.35">
      <c r="A53" s="18" t="s">
        <v>158</v>
      </c>
      <c r="B53" s="9" t="s">
        <v>208</v>
      </c>
      <c r="C53" s="13">
        <v>1333</v>
      </c>
      <c r="D53" s="139">
        <f>C53*12</f>
        <v>15996</v>
      </c>
      <c r="E53" s="93">
        <f>C53/C5</f>
        <v>4.9626313487151325E-2</v>
      </c>
    </row>
    <row r="54" spans="1:5" ht="40.200000000000003" customHeight="1" outlineLevel="1" thickBot="1" x14ac:dyDescent="0.35">
      <c r="A54" s="18" t="s">
        <v>159</v>
      </c>
      <c r="B54" s="9" t="s">
        <v>192</v>
      </c>
      <c r="C54" s="13">
        <v>2000</v>
      </c>
      <c r="D54" s="139">
        <f>C54*12</f>
        <v>24000</v>
      </c>
      <c r="E54" s="93">
        <f>C54/C5</f>
        <v>7.4458084751914969E-2</v>
      </c>
    </row>
    <row r="55" spans="1:5" ht="40.200000000000003" customHeight="1" outlineLevel="1" thickBot="1" x14ac:dyDescent="0.35">
      <c r="A55" s="18" t="s">
        <v>160</v>
      </c>
      <c r="B55" s="9" t="s">
        <v>195</v>
      </c>
      <c r="C55" s="13">
        <v>900</v>
      </c>
      <c r="D55" s="139">
        <f>C55*12</f>
        <v>10800</v>
      </c>
      <c r="E55" s="93">
        <f>C55/C5</f>
        <v>3.3506138138361737E-2</v>
      </c>
    </row>
    <row r="56" spans="1:5" ht="40.200000000000003" customHeight="1" outlineLevel="1" thickBot="1" x14ac:dyDescent="0.35">
      <c r="A56" s="18" t="s">
        <v>197</v>
      </c>
      <c r="B56" s="9" t="s">
        <v>194</v>
      </c>
      <c r="C56" s="13">
        <v>145</v>
      </c>
      <c r="D56" s="139">
        <f>C56*12</f>
        <v>1740</v>
      </c>
      <c r="E56" s="93">
        <f>C56/C5</f>
        <v>5.3982111445138349E-3</v>
      </c>
    </row>
    <row r="57" spans="1:5" ht="48.6" customHeight="1" outlineLevel="1" thickBot="1" x14ac:dyDescent="0.35">
      <c r="A57" s="18" t="s">
        <v>198</v>
      </c>
      <c r="B57" s="9" t="s">
        <v>193</v>
      </c>
      <c r="C57" s="13">
        <v>600</v>
      </c>
      <c r="D57" s="139">
        <f t="shared" si="1"/>
        <v>7200</v>
      </c>
      <c r="E57" s="93">
        <f>C57/C5</f>
        <v>2.233742542557449E-2</v>
      </c>
    </row>
    <row r="58" spans="1:5" ht="49.95" customHeight="1" outlineLevel="1" thickBot="1" x14ac:dyDescent="0.35">
      <c r="A58" s="18" t="s">
        <v>209</v>
      </c>
      <c r="B58" s="9" t="s">
        <v>207</v>
      </c>
      <c r="C58" s="13">
        <v>1956</v>
      </c>
      <c r="D58" s="139">
        <f t="shared" si="1"/>
        <v>23472</v>
      </c>
      <c r="E58" s="93">
        <f>C58/C5</f>
        <v>7.2820006887372835E-2</v>
      </c>
    </row>
    <row r="59" spans="1:5" ht="40.200000000000003" customHeight="1" outlineLevel="1" thickBot="1" x14ac:dyDescent="0.35">
      <c r="A59" s="18" t="s">
        <v>210</v>
      </c>
      <c r="B59" s="3" t="s">
        <v>132</v>
      </c>
      <c r="C59" s="12">
        <f>D59/12</f>
        <v>957.91666666666663</v>
      </c>
      <c r="D59" s="139">
        <v>11495</v>
      </c>
      <c r="E59" s="93">
        <f>C59/C5</f>
        <v>3.5662320175969271E-2</v>
      </c>
    </row>
    <row r="60" spans="1:5" s="68" customFormat="1" ht="41.4" customHeight="1" thickBot="1" x14ac:dyDescent="0.4">
      <c r="A60" s="65" t="s">
        <v>53</v>
      </c>
      <c r="B60" s="66" t="s">
        <v>99</v>
      </c>
      <c r="C60" s="148">
        <f>C61+C65+C67+C72+C86+C93+C102+C106+C108+C110</f>
        <v>474505.68666666665</v>
      </c>
      <c r="D60" s="148">
        <f>D61+D65+D67+D72+D86+D93+D102+D106+D108+D110</f>
        <v>5495468.2000000002</v>
      </c>
      <c r="E60" s="89">
        <f>E61+E65+E67+E72+E86+E93+E102+E106+E108+E110</f>
        <v>19.158047212630574</v>
      </c>
    </row>
    <row r="61" spans="1:5" s="17" customFormat="1" ht="34.950000000000003" customHeight="1" thickBot="1" x14ac:dyDescent="0.35">
      <c r="A61" s="58" t="s">
        <v>69</v>
      </c>
      <c r="B61" s="27" t="s">
        <v>8</v>
      </c>
      <c r="C61" s="28">
        <f>SUM(C62:C64)</f>
        <v>45983.336666666662</v>
      </c>
      <c r="D61" s="127">
        <f t="shared" ref="D61" si="2">SUM(D62:D64)</f>
        <v>551800.04</v>
      </c>
      <c r="E61" s="92">
        <f>E62+E63+E64</f>
        <v>1.711915589351253</v>
      </c>
    </row>
    <row r="62" spans="1:5" ht="67.95" customHeight="1" outlineLevel="1" thickBot="1" x14ac:dyDescent="0.35">
      <c r="A62" s="18" t="s">
        <v>71</v>
      </c>
      <c r="B62" s="3" t="s">
        <v>133</v>
      </c>
      <c r="C62" s="12">
        <v>18900</v>
      </c>
      <c r="D62" s="139">
        <f>C62*12</f>
        <v>226800</v>
      </c>
      <c r="E62" s="93">
        <f>C62/C5</f>
        <v>0.70362890090559649</v>
      </c>
    </row>
    <row r="63" spans="1:5" ht="67.95" customHeight="1" outlineLevel="1" thickBot="1" x14ac:dyDescent="0.35">
      <c r="A63" s="18" t="s">
        <v>199</v>
      </c>
      <c r="B63" s="3" t="s">
        <v>211</v>
      </c>
      <c r="C63" s="14">
        <v>11666.67</v>
      </c>
      <c r="D63" s="139">
        <f>C63*12</f>
        <v>140000.04</v>
      </c>
      <c r="E63" s="93">
        <f>C63/C5</f>
        <v>0.43433895181631188</v>
      </c>
    </row>
    <row r="64" spans="1:5" ht="55.2" customHeight="1" outlineLevel="1" thickBot="1" x14ac:dyDescent="0.35">
      <c r="A64" s="18" t="s">
        <v>216</v>
      </c>
      <c r="B64" s="49" t="s">
        <v>172</v>
      </c>
      <c r="C64" s="16">
        <f>D64/12</f>
        <v>15416.666666666666</v>
      </c>
      <c r="D64" s="139">
        <v>185000</v>
      </c>
      <c r="E64" s="93">
        <f>C64/C5</f>
        <v>0.57394773662934451</v>
      </c>
    </row>
    <row r="65" spans="1:5" s="17" customFormat="1" ht="16.2" thickBot="1" x14ac:dyDescent="0.35">
      <c r="A65" s="58" t="s">
        <v>58</v>
      </c>
      <c r="B65" s="29" t="s">
        <v>20</v>
      </c>
      <c r="C65" s="22">
        <f>C66</f>
        <v>7350</v>
      </c>
      <c r="D65" s="141">
        <f t="shared" ref="D65:E65" si="3">D66</f>
        <v>88200</v>
      </c>
      <c r="E65" s="90">
        <f t="shared" si="3"/>
        <v>0.27363346146328749</v>
      </c>
    </row>
    <row r="66" spans="1:5" ht="89.4" customHeight="1" outlineLevel="1" thickBot="1" x14ac:dyDescent="0.35">
      <c r="A66" s="18" t="s">
        <v>72</v>
      </c>
      <c r="B66" s="1" t="s">
        <v>134</v>
      </c>
      <c r="C66" s="16">
        <v>7350</v>
      </c>
      <c r="D66" s="142">
        <f>C66*12</f>
        <v>88200</v>
      </c>
      <c r="E66" s="93">
        <f>C66/C5</f>
        <v>0.27363346146328749</v>
      </c>
    </row>
    <row r="67" spans="1:5" s="17" customFormat="1" ht="44.4" customHeight="1" thickBot="1" x14ac:dyDescent="0.35">
      <c r="A67" s="58" t="s">
        <v>73</v>
      </c>
      <c r="B67" s="21" t="s">
        <v>9</v>
      </c>
      <c r="C67" s="26">
        <f>SUM(C68:C71)</f>
        <v>33567.75</v>
      </c>
      <c r="D67" s="141">
        <f>D68+D69+D70+D71</f>
        <v>339996</v>
      </c>
      <c r="E67" s="90">
        <f>SUM(E68:E71)</f>
        <v>1.2496951872155468</v>
      </c>
    </row>
    <row r="68" spans="1:5" ht="16.2" outlineLevel="1" thickBot="1" x14ac:dyDescent="0.35">
      <c r="A68" s="18" t="s">
        <v>74</v>
      </c>
      <c r="B68" s="9" t="s">
        <v>217</v>
      </c>
      <c r="C68" s="12">
        <v>17242</v>
      </c>
      <c r="D68" s="139">
        <f>C68*12</f>
        <v>206904</v>
      </c>
      <c r="E68" s="93">
        <f>C68/C5</f>
        <v>0.64190314864625897</v>
      </c>
    </row>
    <row r="69" spans="1:5" ht="16.2" outlineLevel="1" thickBot="1" x14ac:dyDescent="0.35">
      <c r="A69" s="18" t="s">
        <v>75</v>
      </c>
      <c r="B69" s="9" t="s">
        <v>10</v>
      </c>
      <c r="C69" s="12">
        <v>6510.33</v>
      </c>
      <c r="D69" s="139">
        <v>43789</v>
      </c>
      <c r="E69" s="93">
        <f>C69/C5</f>
        <v>0.24237335145146729</v>
      </c>
    </row>
    <row r="70" spans="1:5" ht="16.2" outlineLevel="1" thickBot="1" x14ac:dyDescent="0.35">
      <c r="A70" s="18" t="s">
        <v>76</v>
      </c>
      <c r="B70" s="9" t="s">
        <v>135</v>
      </c>
      <c r="C70" s="12">
        <v>4315.42</v>
      </c>
      <c r="D70" s="139">
        <v>23303</v>
      </c>
      <c r="E70" s="93">
        <f>C70/C5</f>
        <v>0.16065895405005445</v>
      </c>
    </row>
    <row r="71" spans="1:5" s="83" customFormat="1" ht="48.6" customHeight="1" outlineLevel="1" thickBot="1" x14ac:dyDescent="0.35">
      <c r="A71" s="18" t="s">
        <v>77</v>
      </c>
      <c r="B71" s="3" t="s">
        <v>173</v>
      </c>
      <c r="C71" s="12">
        <v>5500</v>
      </c>
      <c r="D71" s="142">
        <f>C71*12</f>
        <v>66000</v>
      </c>
      <c r="E71" s="96">
        <f>C71/C5</f>
        <v>0.20475973306776615</v>
      </c>
    </row>
    <row r="72" spans="1:5" s="100" customFormat="1" ht="48.6" customHeight="1" thickBot="1" x14ac:dyDescent="0.35">
      <c r="A72" s="58" t="s">
        <v>78</v>
      </c>
      <c r="B72" s="21" t="s">
        <v>11</v>
      </c>
      <c r="C72" s="26">
        <f>SUM(C73:C85)</f>
        <v>172277.66999999998</v>
      </c>
      <c r="D72" s="140">
        <f>SUM(D73:D85)</f>
        <v>1959545</v>
      </c>
      <c r="E72" s="90">
        <f>SUM(E73:E85)</f>
        <v>6.4137326768612191</v>
      </c>
    </row>
    <row r="73" spans="1:5" ht="37.950000000000003" customHeight="1" outlineLevel="1" thickBot="1" x14ac:dyDescent="0.35">
      <c r="A73" s="18" t="s">
        <v>79</v>
      </c>
      <c r="B73" s="3" t="s">
        <v>203</v>
      </c>
      <c r="C73" s="12">
        <v>53000</v>
      </c>
      <c r="D73" s="142">
        <f>C73*12</f>
        <v>636000</v>
      </c>
      <c r="E73" s="93">
        <f>C73/C5</f>
        <v>1.9731392459257466</v>
      </c>
    </row>
    <row r="74" spans="1:5" ht="39" customHeight="1" outlineLevel="1" thickBot="1" x14ac:dyDescent="0.35">
      <c r="A74" s="18" t="s">
        <v>80</v>
      </c>
      <c r="B74" s="3" t="s">
        <v>174</v>
      </c>
      <c r="C74" s="12">
        <v>45977</v>
      </c>
      <c r="D74" s="142">
        <f>C74*12</f>
        <v>551724</v>
      </c>
      <c r="E74" s="93">
        <f>C74/C5</f>
        <v>1.7116796813193973</v>
      </c>
    </row>
    <row r="75" spans="1:5" ht="27.6" customHeight="1" outlineLevel="1" thickBot="1" x14ac:dyDescent="0.35">
      <c r="A75" s="18" t="s">
        <v>81</v>
      </c>
      <c r="B75" s="3" t="s">
        <v>137</v>
      </c>
      <c r="C75" s="12">
        <v>5753.67</v>
      </c>
      <c r="D75" s="142">
        <v>51783</v>
      </c>
      <c r="E75" s="93">
        <f>C75/C5</f>
        <v>0.21420362424727529</v>
      </c>
    </row>
    <row r="76" spans="1:5" ht="45" customHeight="1" outlineLevel="1" thickBot="1" x14ac:dyDescent="0.35">
      <c r="A76" s="18" t="s">
        <v>82</v>
      </c>
      <c r="B76" s="9" t="s">
        <v>131</v>
      </c>
      <c r="C76" s="12">
        <v>833.33</v>
      </c>
      <c r="D76" s="139">
        <v>10000</v>
      </c>
      <c r="E76" s="91">
        <f>C76/C5</f>
        <v>3.1024077883156653E-2</v>
      </c>
    </row>
    <row r="77" spans="1:5" ht="27.6" customHeight="1" outlineLevel="1" thickBot="1" x14ac:dyDescent="0.35">
      <c r="A77" s="18" t="s">
        <v>83</v>
      </c>
      <c r="B77" s="3" t="s">
        <v>200</v>
      </c>
      <c r="C77" s="12">
        <v>6897</v>
      </c>
      <c r="D77" s="142">
        <f>C77*12</f>
        <v>82764</v>
      </c>
      <c r="E77" s="93">
        <f>C77/C5</f>
        <v>0.25676870526697876</v>
      </c>
    </row>
    <row r="78" spans="1:5" ht="40.200000000000003" customHeight="1" outlineLevel="1" thickBot="1" x14ac:dyDescent="0.35">
      <c r="A78" s="18" t="s">
        <v>84</v>
      </c>
      <c r="B78" s="3" t="s">
        <v>3</v>
      </c>
      <c r="C78" s="12">
        <v>17491.669999999998</v>
      </c>
      <c r="D78" s="142">
        <f>86483+10823+22068</f>
        <v>119374</v>
      </c>
      <c r="E78" s="93">
        <f>C78/C5</f>
        <v>0.65119812365626417</v>
      </c>
    </row>
    <row r="79" spans="1:5" s="83" customFormat="1" ht="45" customHeight="1" outlineLevel="1" thickBot="1" x14ac:dyDescent="0.35">
      <c r="A79" s="18" t="s">
        <v>85</v>
      </c>
      <c r="B79" s="3" t="s">
        <v>175</v>
      </c>
      <c r="C79" s="12">
        <v>5100</v>
      </c>
      <c r="D79" s="142">
        <f t="shared" ref="D79:D85" si="4">C79*12</f>
        <v>61200</v>
      </c>
      <c r="E79" s="93">
        <f>C79/C5</f>
        <v>0.18986811611738316</v>
      </c>
    </row>
    <row r="80" spans="1:5" s="5" customFormat="1" ht="42" customHeight="1" outlineLevel="1" thickBot="1" x14ac:dyDescent="0.35">
      <c r="A80" s="36" t="s">
        <v>86</v>
      </c>
      <c r="B80" s="9" t="s">
        <v>183</v>
      </c>
      <c r="C80" s="13">
        <v>2500</v>
      </c>
      <c r="D80" s="142">
        <f t="shared" si="4"/>
        <v>30000</v>
      </c>
      <c r="E80" s="95">
        <f>C80/C5</f>
        <v>9.3072605939893707E-2</v>
      </c>
    </row>
    <row r="81" spans="1:5" s="5" customFormat="1" ht="42" customHeight="1" outlineLevel="1" thickBot="1" x14ac:dyDescent="0.35">
      <c r="A81" s="36" t="s">
        <v>87</v>
      </c>
      <c r="B81" s="9" t="s">
        <v>176</v>
      </c>
      <c r="C81" s="13">
        <v>1250</v>
      </c>
      <c r="D81" s="142">
        <f t="shared" si="4"/>
        <v>15000</v>
      </c>
      <c r="E81" s="95">
        <f>C81/C5</f>
        <v>4.6536302969946854E-2</v>
      </c>
    </row>
    <row r="82" spans="1:5" s="5" customFormat="1" ht="42" customHeight="1" outlineLevel="1" thickBot="1" x14ac:dyDescent="0.35">
      <c r="A82" s="36" t="s">
        <v>88</v>
      </c>
      <c r="B82" s="9" t="s">
        <v>177</v>
      </c>
      <c r="C82" s="13">
        <v>1250</v>
      </c>
      <c r="D82" s="142">
        <f t="shared" si="4"/>
        <v>15000</v>
      </c>
      <c r="E82" s="95">
        <f>C82/C5</f>
        <v>4.6536302969946854E-2</v>
      </c>
    </row>
    <row r="83" spans="1:5" s="5" customFormat="1" ht="42" customHeight="1" outlineLevel="1" thickBot="1" x14ac:dyDescent="0.35">
      <c r="A83" s="36" t="s">
        <v>89</v>
      </c>
      <c r="B83" s="9" t="s">
        <v>122</v>
      </c>
      <c r="C83" s="13">
        <f>D83/12</f>
        <v>2500</v>
      </c>
      <c r="D83" s="142">
        <v>30000</v>
      </c>
      <c r="E83" s="95">
        <f>C83/C5</f>
        <v>9.3072605939893707E-2</v>
      </c>
    </row>
    <row r="84" spans="1:5" ht="42" customHeight="1" outlineLevel="1" thickBot="1" x14ac:dyDescent="0.35">
      <c r="A84" s="18" t="s">
        <v>90</v>
      </c>
      <c r="B84" s="3" t="s">
        <v>128</v>
      </c>
      <c r="C84" s="13">
        <v>21800</v>
      </c>
      <c r="D84" s="142">
        <f t="shared" si="4"/>
        <v>261600</v>
      </c>
      <c r="E84" s="93">
        <f>C84/C5</f>
        <v>0.81159312379587312</v>
      </c>
    </row>
    <row r="85" spans="1:5" s="5" customFormat="1" ht="46.95" customHeight="1" outlineLevel="1" thickBot="1" x14ac:dyDescent="0.35">
      <c r="A85" s="18" t="s">
        <v>91</v>
      </c>
      <c r="B85" s="9" t="s">
        <v>138</v>
      </c>
      <c r="C85" s="13">
        <v>7925</v>
      </c>
      <c r="D85" s="142">
        <f t="shared" si="4"/>
        <v>95100</v>
      </c>
      <c r="E85" s="95">
        <f>C85/C5</f>
        <v>0.29504016082946305</v>
      </c>
    </row>
    <row r="86" spans="1:5" s="17" customFormat="1" ht="43.2" customHeight="1" thickBot="1" x14ac:dyDescent="0.35">
      <c r="A86" s="59" t="s">
        <v>92</v>
      </c>
      <c r="B86" s="27" t="s">
        <v>22</v>
      </c>
      <c r="C86" s="30">
        <f>C87+C88+C89+C92</f>
        <v>76289</v>
      </c>
      <c r="D86" s="127">
        <f t="shared" ref="D86:D101" si="5">C86*12</f>
        <v>915468</v>
      </c>
      <c r="E86" s="92">
        <f>SUM(E87:E92)</f>
        <v>3.0073184851502655</v>
      </c>
    </row>
    <row r="87" spans="1:5" ht="16.2" outlineLevel="1" thickBot="1" x14ac:dyDescent="0.35">
      <c r="A87" s="18" t="s">
        <v>93</v>
      </c>
      <c r="B87" s="25" t="s">
        <v>204</v>
      </c>
      <c r="C87" s="14">
        <v>40157</v>
      </c>
      <c r="D87" s="142">
        <f t="shared" si="5"/>
        <v>481884</v>
      </c>
      <c r="E87" s="96">
        <f>C87/C5</f>
        <v>1.4950066546913248</v>
      </c>
    </row>
    <row r="88" spans="1:5" ht="16.2" outlineLevel="1" thickBot="1" x14ac:dyDescent="0.35">
      <c r="A88" s="18" t="s">
        <v>94</v>
      </c>
      <c r="B88" s="9" t="s">
        <v>139</v>
      </c>
      <c r="C88" s="12">
        <v>17242</v>
      </c>
      <c r="D88" s="142">
        <f t="shared" si="5"/>
        <v>206904</v>
      </c>
      <c r="E88" s="93">
        <f>C88/C5</f>
        <v>0.64190314864625897</v>
      </c>
    </row>
    <row r="89" spans="1:5" ht="16.2" outlineLevel="1" thickBot="1" x14ac:dyDescent="0.35">
      <c r="A89" s="18" t="s">
        <v>95</v>
      </c>
      <c r="B89" s="9" t="s">
        <v>3</v>
      </c>
      <c r="C89" s="12">
        <v>17390</v>
      </c>
      <c r="D89" s="142">
        <f t="shared" si="5"/>
        <v>208680</v>
      </c>
      <c r="E89" s="93">
        <f>C89/C5</f>
        <v>0.64741304691790069</v>
      </c>
    </row>
    <row r="90" spans="1:5" ht="16.2" outlineLevel="1" thickBot="1" x14ac:dyDescent="0.35">
      <c r="A90" s="18" t="s">
        <v>96</v>
      </c>
      <c r="B90" s="3" t="s">
        <v>137</v>
      </c>
      <c r="C90" s="12">
        <v>2823.16</v>
      </c>
      <c r="D90" s="142">
        <f t="shared" si="5"/>
        <v>33877.919999999998</v>
      </c>
      <c r="E90" s="93">
        <f>C90/C5</f>
        <v>0.10510354327410813</v>
      </c>
    </row>
    <row r="91" spans="1:5" ht="31.8" outlineLevel="1" thickBot="1" x14ac:dyDescent="0.35">
      <c r="A91" s="18" t="s">
        <v>97</v>
      </c>
      <c r="B91" s="9" t="s">
        <v>131</v>
      </c>
      <c r="C91" s="12">
        <v>1666.67</v>
      </c>
      <c r="D91" s="142">
        <f t="shared" si="5"/>
        <v>20000.04</v>
      </c>
      <c r="E91" s="93">
        <f>C91/C5</f>
        <v>6.2048528056737065E-2</v>
      </c>
    </row>
    <row r="92" spans="1:5" ht="33" customHeight="1" outlineLevel="1" thickBot="1" x14ac:dyDescent="0.35">
      <c r="A92" s="18" t="s">
        <v>98</v>
      </c>
      <c r="B92" s="9" t="s">
        <v>178</v>
      </c>
      <c r="C92" s="12">
        <v>1500</v>
      </c>
      <c r="D92" s="142">
        <f t="shared" si="5"/>
        <v>18000</v>
      </c>
      <c r="E92" s="93">
        <f>C92/C5</f>
        <v>5.584356356393623E-2</v>
      </c>
    </row>
    <row r="93" spans="1:5" s="17" customFormat="1" ht="16.2" thickBot="1" x14ac:dyDescent="0.35">
      <c r="A93" s="58" t="s">
        <v>101</v>
      </c>
      <c r="B93" s="21" t="s">
        <v>12</v>
      </c>
      <c r="C93" s="28">
        <f>C94+C98+C99+C101</f>
        <v>46369.33</v>
      </c>
      <c r="D93" s="127">
        <f t="shared" si="5"/>
        <v>556431.96</v>
      </c>
      <c r="E93" s="92">
        <f>SUM(E94:E101)</f>
        <v>3.051788576268347</v>
      </c>
    </row>
    <row r="94" spans="1:5" ht="35.4" customHeight="1" outlineLevel="1" thickBot="1" x14ac:dyDescent="0.35">
      <c r="A94" s="18" t="s">
        <v>102</v>
      </c>
      <c r="B94" s="117" t="s">
        <v>202</v>
      </c>
      <c r="C94" s="15">
        <v>28736</v>
      </c>
      <c r="D94" s="142">
        <f t="shared" si="5"/>
        <v>344832</v>
      </c>
      <c r="E94" s="97">
        <f>C94/C5</f>
        <v>1.0698137617155143</v>
      </c>
    </row>
    <row r="95" spans="1:5" ht="35.4" customHeight="1" outlineLevel="1" thickBot="1" x14ac:dyDescent="0.35">
      <c r="A95" s="18" t="s">
        <v>103</v>
      </c>
      <c r="B95" s="117" t="s">
        <v>205</v>
      </c>
      <c r="C95" s="15">
        <v>17242</v>
      </c>
      <c r="D95" s="142">
        <f t="shared" si="5"/>
        <v>206904</v>
      </c>
      <c r="E95" s="97">
        <f>C95/C5</f>
        <v>0.64190314864625897</v>
      </c>
    </row>
    <row r="96" spans="1:5" ht="35.4" customHeight="1" outlineLevel="1" thickBot="1" x14ac:dyDescent="0.35">
      <c r="A96" s="18" t="s">
        <v>104</v>
      </c>
      <c r="B96" s="9" t="s">
        <v>1</v>
      </c>
      <c r="C96" s="15">
        <v>11766</v>
      </c>
      <c r="D96" s="142">
        <f t="shared" si="5"/>
        <v>141192</v>
      </c>
      <c r="E96" s="97">
        <f>C96/C5</f>
        <v>0.43803691259551575</v>
      </c>
    </row>
    <row r="97" spans="1:5" ht="35.4" customHeight="1" outlineLevel="1" thickBot="1" x14ac:dyDescent="0.35">
      <c r="A97" s="18" t="s">
        <v>105</v>
      </c>
      <c r="B97" s="3" t="s">
        <v>137</v>
      </c>
      <c r="C97" s="15">
        <v>3596</v>
      </c>
      <c r="D97" s="142">
        <f t="shared" si="5"/>
        <v>43152</v>
      </c>
      <c r="E97" s="97">
        <f>C97/C5</f>
        <v>0.13387563638394312</v>
      </c>
    </row>
    <row r="98" spans="1:5" ht="31.8" outlineLevel="1" thickBot="1" x14ac:dyDescent="0.35">
      <c r="A98" s="18" t="s">
        <v>212</v>
      </c>
      <c r="B98" s="9" t="s">
        <v>131</v>
      </c>
      <c r="C98" s="15">
        <v>833.33</v>
      </c>
      <c r="D98" s="142">
        <f t="shared" si="5"/>
        <v>9999.9600000000009</v>
      </c>
      <c r="E98" s="97">
        <f>C98/C5</f>
        <v>3.1024077883156653E-2</v>
      </c>
    </row>
    <row r="99" spans="1:5" ht="36" customHeight="1" outlineLevel="1" thickBot="1" x14ac:dyDescent="0.35">
      <c r="A99" s="18" t="s">
        <v>213</v>
      </c>
      <c r="B99" s="4" t="s">
        <v>179</v>
      </c>
      <c r="C99" s="15">
        <v>1800</v>
      </c>
      <c r="D99" s="142">
        <f t="shared" si="5"/>
        <v>21600</v>
      </c>
      <c r="E99" s="97">
        <f>C99/C5</f>
        <v>6.7012276276723473E-2</v>
      </c>
    </row>
    <row r="100" spans="1:5" ht="55.2" customHeight="1" outlineLevel="1" thickBot="1" x14ac:dyDescent="0.35">
      <c r="A100" s="18" t="s">
        <v>214</v>
      </c>
      <c r="B100" s="4" t="s">
        <v>201</v>
      </c>
      <c r="C100" s="15">
        <v>3000</v>
      </c>
      <c r="D100" s="142">
        <f t="shared" si="5"/>
        <v>36000</v>
      </c>
      <c r="E100" s="97">
        <f>C100/C5</f>
        <v>0.11168712712787246</v>
      </c>
    </row>
    <row r="101" spans="1:5" ht="30.6" customHeight="1" outlineLevel="1" thickBot="1" x14ac:dyDescent="0.35">
      <c r="A101" s="18" t="s">
        <v>215</v>
      </c>
      <c r="B101" s="4" t="s">
        <v>44</v>
      </c>
      <c r="C101" s="15">
        <v>15000</v>
      </c>
      <c r="D101" s="142">
        <f t="shared" si="5"/>
        <v>180000</v>
      </c>
      <c r="E101" s="97">
        <f>C101/C5</f>
        <v>0.55843563563936227</v>
      </c>
    </row>
    <row r="102" spans="1:5" s="17" customFormat="1" ht="38.4" customHeight="1" thickBot="1" x14ac:dyDescent="0.35">
      <c r="A102" s="58" t="s">
        <v>106</v>
      </c>
      <c r="B102" s="21" t="s">
        <v>13</v>
      </c>
      <c r="C102" s="26">
        <f>C103+C104+C105</f>
        <v>89193.600000000006</v>
      </c>
      <c r="D102" s="140">
        <f>D103+D104+D105</f>
        <v>1042327.2000000001</v>
      </c>
      <c r="E102" s="90">
        <f>E103+E104+E105</f>
        <v>3.3205923140642017</v>
      </c>
    </row>
    <row r="103" spans="1:5" ht="50.4" customHeight="1" outlineLevel="1" thickBot="1" x14ac:dyDescent="0.35">
      <c r="A103" s="18" t="s">
        <v>107</v>
      </c>
      <c r="B103" s="3" t="s">
        <v>140</v>
      </c>
      <c r="C103" s="12">
        <v>81985.600000000006</v>
      </c>
      <c r="D103" s="142">
        <f>C103*12</f>
        <v>983827.20000000007</v>
      </c>
      <c r="E103" s="93">
        <f>C103/C5</f>
        <v>3.0522453766183002</v>
      </c>
    </row>
    <row r="104" spans="1:5" ht="61.95" customHeight="1" outlineLevel="1" thickBot="1" x14ac:dyDescent="0.35">
      <c r="A104" s="18" t="s">
        <v>108</v>
      </c>
      <c r="B104" s="9" t="s">
        <v>14</v>
      </c>
      <c r="C104" s="12">
        <v>7000</v>
      </c>
      <c r="D104" s="142">
        <v>56000</v>
      </c>
      <c r="E104" s="93">
        <f>C104/C5</f>
        <v>0.2606032966317024</v>
      </c>
    </row>
    <row r="105" spans="1:5" ht="33.6" customHeight="1" outlineLevel="1" thickBot="1" x14ac:dyDescent="0.35">
      <c r="A105" s="18" t="s">
        <v>109</v>
      </c>
      <c r="B105" s="3" t="s">
        <v>141</v>
      </c>
      <c r="C105" s="12">
        <v>208</v>
      </c>
      <c r="D105" s="142">
        <v>2500</v>
      </c>
      <c r="E105" s="93">
        <f>C105/C5</f>
        <v>7.7436408141991564E-3</v>
      </c>
    </row>
    <row r="106" spans="1:5" s="17" customFormat="1" ht="29.4" customHeight="1" thickBot="1" x14ac:dyDescent="0.35">
      <c r="A106" s="58" t="s">
        <v>110</v>
      </c>
      <c r="B106" s="21" t="s">
        <v>144</v>
      </c>
      <c r="C106" s="26">
        <f>C107</f>
        <v>700</v>
      </c>
      <c r="D106" s="143">
        <f>C106*12</f>
        <v>8400</v>
      </c>
      <c r="E106" s="92">
        <f>E107</f>
        <v>2.6060329663170238E-2</v>
      </c>
    </row>
    <row r="107" spans="1:5" ht="37.950000000000003" customHeight="1" outlineLevel="1" thickBot="1" x14ac:dyDescent="0.35">
      <c r="A107" s="18" t="s">
        <v>111</v>
      </c>
      <c r="B107" s="3" t="s">
        <v>15</v>
      </c>
      <c r="C107" s="12">
        <v>700</v>
      </c>
      <c r="D107" s="142">
        <f>C107*12</f>
        <v>8400</v>
      </c>
      <c r="E107" s="93">
        <f>C107/C5</f>
        <v>2.6060329663170238E-2</v>
      </c>
    </row>
    <row r="108" spans="1:5" s="17" customFormat="1" ht="40.200000000000003" customHeight="1" thickBot="1" x14ac:dyDescent="0.35">
      <c r="A108" s="58" t="s">
        <v>112</v>
      </c>
      <c r="B108" s="21" t="s">
        <v>142</v>
      </c>
      <c r="C108" s="26">
        <f>C109</f>
        <v>1500</v>
      </c>
      <c r="D108" s="140">
        <f>D109</f>
        <v>18000</v>
      </c>
      <c r="E108" s="90">
        <f>E109</f>
        <v>5.584356356393623E-2</v>
      </c>
    </row>
    <row r="109" spans="1:5" ht="60.6" customHeight="1" outlineLevel="1" thickBot="1" x14ac:dyDescent="0.35">
      <c r="A109" s="18" t="s">
        <v>113</v>
      </c>
      <c r="B109" s="9" t="s">
        <v>16</v>
      </c>
      <c r="C109" s="12">
        <v>1500</v>
      </c>
      <c r="D109" s="142">
        <f>C109*12</f>
        <v>18000</v>
      </c>
      <c r="E109" s="93">
        <f>C109/C5</f>
        <v>5.584356356393623E-2</v>
      </c>
    </row>
    <row r="110" spans="1:5" s="17" customFormat="1" ht="39" customHeight="1" thickBot="1" x14ac:dyDescent="0.35">
      <c r="A110" s="58" t="s">
        <v>114</v>
      </c>
      <c r="B110" s="21" t="s">
        <v>143</v>
      </c>
      <c r="C110" s="168">
        <f>SUM(C111:C113)</f>
        <v>1275</v>
      </c>
      <c r="D110" s="169">
        <f>SUM(D111:D113)</f>
        <v>15300</v>
      </c>
      <c r="E110" s="170">
        <f>SUM(E111:E113)</f>
        <v>4.7467029029345791E-2</v>
      </c>
    </row>
    <row r="111" spans="1:5" ht="31.2" customHeight="1" outlineLevel="1" thickBot="1" x14ac:dyDescent="0.35">
      <c r="A111" s="18" t="s">
        <v>115</v>
      </c>
      <c r="B111" s="24" t="s">
        <v>17</v>
      </c>
      <c r="C111" s="171">
        <v>1000</v>
      </c>
      <c r="D111" s="172">
        <f>C111*12</f>
        <v>12000</v>
      </c>
      <c r="E111" s="173">
        <f>C111/C5</f>
        <v>3.7229042375957484E-2</v>
      </c>
    </row>
    <row r="112" spans="1:5" ht="39" customHeight="1" outlineLevel="1" thickBot="1" x14ac:dyDescent="0.35">
      <c r="A112" s="18" t="s">
        <v>180</v>
      </c>
      <c r="B112" s="24" t="s">
        <v>18</v>
      </c>
      <c r="C112" s="171">
        <v>75</v>
      </c>
      <c r="D112" s="172">
        <f>C112*12</f>
        <v>900</v>
      </c>
      <c r="E112" s="173">
        <f>C112/C5</f>
        <v>2.7921781781968112E-3</v>
      </c>
    </row>
    <row r="113" spans="1:5" ht="36" customHeight="1" outlineLevel="1" thickBot="1" x14ac:dyDescent="0.35">
      <c r="A113" s="18" t="s">
        <v>181</v>
      </c>
      <c r="B113" s="24" t="s">
        <v>19</v>
      </c>
      <c r="C113" s="171">
        <v>200</v>
      </c>
      <c r="D113" s="172">
        <f>C113*12</f>
        <v>2400</v>
      </c>
      <c r="E113" s="173">
        <f>C113/C5</f>
        <v>7.4458084751914972E-3</v>
      </c>
    </row>
    <row r="114" spans="1:5" s="74" customFormat="1" ht="36.6" customHeight="1" thickBot="1" x14ac:dyDescent="0.35">
      <c r="A114" s="72" t="s">
        <v>54</v>
      </c>
      <c r="B114" s="73" t="s">
        <v>47</v>
      </c>
      <c r="C114" s="174">
        <f>C115</f>
        <v>15988</v>
      </c>
      <c r="D114" s="174">
        <f>D115</f>
        <v>191856</v>
      </c>
      <c r="E114" s="176">
        <f>E115</f>
        <v>0.5952179295068083</v>
      </c>
    </row>
    <row r="115" spans="1:5" ht="63.6" customHeight="1" outlineLevel="1" thickBot="1" x14ac:dyDescent="0.35">
      <c r="A115" s="85" t="s">
        <v>182</v>
      </c>
      <c r="B115" s="2" t="s">
        <v>49</v>
      </c>
      <c r="C115" s="19">
        <v>15988</v>
      </c>
      <c r="D115" s="144">
        <f>C115*12</f>
        <v>191856</v>
      </c>
      <c r="E115" s="104">
        <f>C115/C5</f>
        <v>0.5952179295068083</v>
      </c>
    </row>
    <row r="116" spans="1:5" s="62" customFormat="1" ht="37.200000000000003" customHeight="1" thickBot="1" x14ac:dyDescent="0.35">
      <c r="A116" s="107" t="s">
        <v>126</v>
      </c>
      <c r="B116" s="108" t="s">
        <v>162</v>
      </c>
      <c r="C116" s="183">
        <f>C117</f>
        <v>80067</v>
      </c>
      <c r="D116" s="145">
        <f>D117</f>
        <v>960804</v>
      </c>
      <c r="E116" s="109">
        <f>E117</f>
        <v>0</v>
      </c>
    </row>
    <row r="117" spans="1:5" s="69" customFormat="1" ht="50.4" customHeight="1" thickBot="1" x14ac:dyDescent="0.4">
      <c r="A117" s="65" t="s">
        <v>54</v>
      </c>
      <c r="B117" s="70" t="s">
        <v>124</v>
      </c>
      <c r="C117" s="71">
        <f>SUM(C118:C121)</f>
        <v>80067</v>
      </c>
      <c r="D117" s="146">
        <f>SUM(D118:D121)</f>
        <v>960804</v>
      </c>
      <c r="E117" s="89"/>
    </row>
    <row r="118" spans="1:5" s="179" customFormat="1" ht="52.95" customHeight="1" outlineLevel="1" thickBot="1" x14ac:dyDescent="0.35">
      <c r="A118" s="36" t="s">
        <v>100</v>
      </c>
      <c r="B118" s="177" t="s">
        <v>46</v>
      </c>
      <c r="C118" s="178">
        <f>D118/12</f>
        <v>6667</v>
      </c>
      <c r="D118" s="139">
        <v>80004</v>
      </c>
      <c r="E118" s="95"/>
    </row>
    <row r="119" spans="1:5" s="179" customFormat="1" ht="48" customHeight="1" outlineLevel="1" thickBot="1" x14ac:dyDescent="0.35">
      <c r="A119" s="36" t="s">
        <v>116</v>
      </c>
      <c r="B119" s="177" t="s">
        <v>187</v>
      </c>
      <c r="C119" s="178">
        <v>70000</v>
      </c>
      <c r="D119" s="139">
        <f>C119*12</f>
        <v>840000</v>
      </c>
      <c r="E119" s="95"/>
    </row>
    <row r="120" spans="1:5" s="5" customFormat="1" ht="33.6" customHeight="1" outlineLevel="1" thickBot="1" x14ac:dyDescent="0.35">
      <c r="A120" s="36" t="s">
        <v>70</v>
      </c>
      <c r="B120" s="180" t="s">
        <v>188</v>
      </c>
      <c r="C120" s="181">
        <v>1700</v>
      </c>
      <c r="D120" s="139">
        <f>C120*12</f>
        <v>20400</v>
      </c>
      <c r="E120" s="182"/>
    </row>
    <row r="121" spans="1:5" s="5" customFormat="1" ht="33.6" customHeight="1" outlineLevel="1" thickBot="1" x14ac:dyDescent="0.35">
      <c r="A121" s="36" t="s">
        <v>117</v>
      </c>
      <c r="B121" s="180" t="s">
        <v>189</v>
      </c>
      <c r="C121" s="181">
        <v>1700</v>
      </c>
      <c r="D121" s="139">
        <f>C121*12</f>
        <v>20400</v>
      </c>
      <c r="E121" s="182"/>
    </row>
    <row r="122" spans="1:5" s="76" customFormat="1" ht="18.600000000000001" thickBot="1" x14ac:dyDescent="0.35">
      <c r="A122" s="75" t="s">
        <v>56</v>
      </c>
      <c r="B122" s="111" t="s">
        <v>48</v>
      </c>
      <c r="C122" s="112">
        <f>C29</f>
        <v>839433.23666666658</v>
      </c>
      <c r="D122" s="128">
        <f t="shared" ref="D122" si="6">D29</f>
        <v>9843332.8000000007</v>
      </c>
      <c r="E122" s="110"/>
    </row>
    <row r="123" spans="1:5" ht="31.8" thickBot="1" x14ac:dyDescent="0.35">
      <c r="A123" s="40"/>
      <c r="B123" s="49" t="s">
        <v>184</v>
      </c>
      <c r="C123" s="20"/>
      <c r="D123" s="144"/>
      <c r="E123" s="119"/>
    </row>
    <row r="124" spans="1:5" ht="56.4" customHeight="1" thickBot="1" x14ac:dyDescent="0.35">
      <c r="A124" s="40"/>
      <c r="B124" s="49" t="s">
        <v>206</v>
      </c>
      <c r="C124" s="20"/>
      <c r="D124" s="144"/>
      <c r="E124" s="156">
        <v>29.76</v>
      </c>
    </row>
    <row r="125" spans="1:5" ht="16.2" thickBot="1" x14ac:dyDescent="0.35">
      <c r="A125" s="41"/>
      <c r="B125" s="50"/>
      <c r="C125" s="23"/>
      <c r="D125" s="147"/>
      <c r="E125" s="106"/>
    </row>
    <row r="126" spans="1:5" ht="15" thickBot="1" x14ac:dyDescent="0.35">
      <c r="A126" s="40"/>
      <c r="B126" s="48"/>
      <c r="C126" s="20"/>
      <c r="D126" s="144"/>
      <c r="E126" s="105"/>
    </row>
    <row r="127" spans="1:5" ht="60.6" customHeight="1" x14ac:dyDescent="0.3">
      <c r="A127" s="120"/>
      <c r="B127" s="197"/>
      <c r="C127" s="197"/>
      <c r="D127" s="197"/>
      <c r="E127" s="197"/>
    </row>
    <row r="128" spans="1:5" s="51" customFormat="1" ht="48" customHeight="1" x14ac:dyDescent="0.25">
      <c r="A128" s="121" t="s">
        <v>161</v>
      </c>
      <c r="B128" s="198" t="s">
        <v>119</v>
      </c>
      <c r="C128" s="198"/>
      <c r="D128" s="198"/>
      <c r="E128" s="198"/>
    </row>
    <row r="129" spans="1:5" s="51" customFormat="1" ht="13.2" x14ac:dyDescent="0.25">
      <c r="A129" s="52"/>
      <c r="B129" s="53"/>
      <c r="C129" s="54"/>
      <c r="D129" s="57"/>
      <c r="E129" s="98"/>
    </row>
    <row r="130" spans="1:5" s="126" customFormat="1" ht="18" x14ac:dyDescent="0.35">
      <c r="A130" s="122"/>
      <c r="B130" s="123" t="s">
        <v>120</v>
      </c>
      <c r="C130" s="124"/>
      <c r="D130" s="129" t="s">
        <v>121</v>
      </c>
      <c r="E130" s="125"/>
    </row>
    <row r="131" spans="1:5" x14ac:dyDescent="0.3">
      <c r="A131" s="55"/>
      <c r="B131" s="56"/>
      <c r="C131" s="57"/>
      <c r="D131" s="57"/>
      <c r="E131" s="99"/>
    </row>
    <row r="132" spans="1:5" x14ac:dyDescent="0.3">
      <c r="A132" s="55"/>
      <c r="B132" s="56"/>
      <c r="C132" s="57"/>
      <c r="D132" s="57"/>
      <c r="E132" s="99"/>
    </row>
    <row r="138" spans="1:5" s="77" customFormat="1" ht="15.6" x14ac:dyDescent="0.3">
      <c r="A138" s="39"/>
      <c r="B138" s="10"/>
      <c r="C138" s="118"/>
      <c r="D138" s="130"/>
      <c r="E138" s="86"/>
    </row>
  </sheetData>
  <autoFilter ref="A6:D6"/>
  <mergeCells count="4">
    <mergeCell ref="A2:D2"/>
    <mergeCell ref="A3:E3"/>
    <mergeCell ref="B127:E127"/>
    <mergeCell ref="B128:E128"/>
  </mergeCells>
  <pageMargins left="0.11811023622047245" right="0.19685039370078741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8"/>
  <sheetViews>
    <sheetView tabSelected="1" zoomScale="75" zoomScaleNormal="75" workbookViewId="0">
      <pane ySplit="6" topLeftCell="A116" activePane="bottomLeft" state="frozen"/>
      <selection activeCell="A5" sqref="A5"/>
      <selection pane="bottomLeft" sqref="A1:E133"/>
    </sheetView>
  </sheetViews>
  <sheetFormatPr defaultRowHeight="14.4" outlineLevelRow="1" x14ac:dyDescent="0.3"/>
  <cols>
    <col min="1" max="1" width="9.33203125" style="39" customWidth="1"/>
    <col min="2" max="2" width="45.33203125" style="10" customWidth="1"/>
    <col min="3" max="3" width="19.88671875" style="11" customWidth="1"/>
    <col min="4" max="4" width="15.6640625" style="130" customWidth="1"/>
    <col min="5" max="5" width="20.5546875" style="86" customWidth="1"/>
    <col min="6" max="7" width="12.5546875" bestFit="1" customWidth="1"/>
  </cols>
  <sheetData>
    <row r="2" spans="1:6" ht="15.6" x14ac:dyDescent="0.3">
      <c r="A2" s="196" t="s">
        <v>168</v>
      </c>
      <c r="B2" s="196"/>
      <c r="C2" s="196"/>
      <c r="D2" s="196"/>
    </row>
    <row r="3" spans="1:6" ht="43.2" customHeight="1" x14ac:dyDescent="0.3">
      <c r="A3" s="196" t="s">
        <v>186</v>
      </c>
      <c r="B3" s="196"/>
      <c r="C3" s="196"/>
      <c r="D3" s="196"/>
      <c r="E3" s="196"/>
    </row>
    <row r="4" spans="1:6" ht="16.2" thickBot="1" x14ac:dyDescent="0.35">
      <c r="A4" s="44"/>
      <c r="B4" s="184"/>
      <c r="D4" s="44"/>
    </row>
    <row r="5" spans="1:6" ht="16.2" thickBot="1" x14ac:dyDescent="0.35">
      <c r="A5" s="191"/>
      <c r="B5" s="192" t="s">
        <v>118</v>
      </c>
      <c r="C5" s="193">
        <v>26860.75</v>
      </c>
      <c r="D5" s="194"/>
      <c r="E5" s="195"/>
    </row>
    <row r="6" spans="1:6" s="42" customFormat="1" ht="39" customHeight="1" thickBot="1" x14ac:dyDescent="0.35">
      <c r="A6" s="186" t="s">
        <v>0</v>
      </c>
      <c r="B6" s="187" t="s">
        <v>21</v>
      </c>
      <c r="C6" s="188" t="s">
        <v>24</v>
      </c>
      <c r="D6" s="189" t="s">
        <v>23</v>
      </c>
      <c r="E6" s="190" t="s">
        <v>164</v>
      </c>
    </row>
    <row r="7" spans="1:6" s="62" customFormat="1" ht="27.6" customHeight="1" thickBot="1" x14ac:dyDescent="0.35">
      <c r="A7" s="60" t="s">
        <v>50</v>
      </c>
      <c r="B7" s="61" t="s">
        <v>40</v>
      </c>
      <c r="C7" s="64">
        <f>C8+C9</f>
        <v>916604.92</v>
      </c>
      <c r="D7" s="132">
        <f>D8+D9</f>
        <v>10999259.040000001</v>
      </c>
      <c r="E7" s="153">
        <f>E9+E8</f>
        <v>29.76</v>
      </c>
      <c r="F7" s="149"/>
    </row>
    <row r="8" spans="1:6" s="6" customFormat="1" ht="66.599999999999994" customHeight="1" thickBot="1" x14ac:dyDescent="0.35">
      <c r="A8" s="37" t="s">
        <v>52</v>
      </c>
      <c r="B8" s="33" t="s">
        <v>163</v>
      </c>
      <c r="C8" s="34">
        <f>799375.92</f>
        <v>799375.92</v>
      </c>
      <c r="D8" s="133">
        <f>C8*12</f>
        <v>9592511.040000001</v>
      </c>
      <c r="E8" s="87">
        <f>C8/C5</f>
        <v>29.76</v>
      </c>
    </row>
    <row r="9" spans="1:6" s="6" customFormat="1" ht="37.950000000000003" customHeight="1" thickBot="1" x14ac:dyDescent="0.35">
      <c r="A9" s="78"/>
      <c r="B9" s="79" t="s">
        <v>123</v>
      </c>
      <c r="C9" s="80">
        <f>C10+C16+C20+C25</f>
        <v>117229</v>
      </c>
      <c r="D9" s="80">
        <f>D10+D16+D20+D25</f>
        <v>1406748</v>
      </c>
      <c r="E9" s="175">
        <f>E10+E16+E20+E25</f>
        <v>0</v>
      </c>
      <c r="F9" s="150"/>
    </row>
    <row r="10" spans="1:6" s="6" customFormat="1" ht="27.6" customHeight="1" thickBot="1" x14ac:dyDescent="0.35">
      <c r="A10" s="38" t="s">
        <v>53</v>
      </c>
      <c r="B10" s="31" t="s">
        <v>25</v>
      </c>
      <c r="C10" s="32">
        <f>SUM(C11:C15)</f>
        <v>77269</v>
      </c>
      <c r="D10" s="134">
        <f>SUM(D11:D15)</f>
        <v>927228</v>
      </c>
      <c r="E10" s="154"/>
    </row>
    <row r="11" spans="1:6" s="6" customFormat="1" ht="27.6" hidden="1" customHeight="1" outlineLevel="1" thickBot="1" x14ac:dyDescent="0.35">
      <c r="A11" s="157"/>
      <c r="B11" s="163" t="s">
        <v>167</v>
      </c>
      <c r="C11" s="160">
        <v>5000</v>
      </c>
      <c r="D11" s="161">
        <f t="shared" ref="D11:D24" si="0">C11*12</f>
        <v>60000</v>
      </c>
      <c r="E11" s="155"/>
    </row>
    <row r="12" spans="1:6" s="6" customFormat="1" ht="27.6" hidden="1" customHeight="1" outlineLevel="1" thickBot="1" x14ac:dyDescent="0.35">
      <c r="A12" s="157"/>
      <c r="B12" s="164" t="s">
        <v>165</v>
      </c>
      <c r="C12" s="160">
        <v>37485</v>
      </c>
      <c r="D12" s="161">
        <f t="shared" si="0"/>
        <v>449820</v>
      </c>
      <c r="E12" s="155"/>
    </row>
    <row r="13" spans="1:6" s="6" customFormat="1" ht="39" hidden="1" customHeight="1" outlineLevel="1" thickBot="1" x14ac:dyDescent="0.35">
      <c r="A13" s="157"/>
      <c r="B13" s="163" t="s">
        <v>166</v>
      </c>
      <c r="C13" s="160">
        <v>32284</v>
      </c>
      <c r="D13" s="161">
        <f t="shared" si="0"/>
        <v>387408</v>
      </c>
      <c r="E13" s="155"/>
    </row>
    <row r="14" spans="1:6" s="6" customFormat="1" ht="27.6" hidden="1" customHeight="1" outlineLevel="1" thickBot="1" x14ac:dyDescent="0.35">
      <c r="A14" s="157"/>
      <c r="B14" s="159" t="s">
        <v>26</v>
      </c>
      <c r="C14" s="160">
        <v>1500</v>
      </c>
      <c r="D14" s="161">
        <f t="shared" si="0"/>
        <v>18000</v>
      </c>
      <c r="E14" s="155"/>
    </row>
    <row r="15" spans="1:6" s="6" customFormat="1" ht="27.6" hidden="1" customHeight="1" outlineLevel="1" thickBot="1" x14ac:dyDescent="0.35">
      <c r="A15" s="157"/>
      <c r="B15" s="162" t="s">
        <v>190</v>
      </c>
      <c r="C15" s="160">
        <v>1000</v>
      </c>
      <c r="D15" s="161">
        <f t="shared" si="0"/>
        <v>12000</v>
      </c>
      <c r="E15" s="155"/>
    </row>
    <row r="16" spans="1:6" s="7" customFormat="1" ht="27.6" customHeight="1" collapsed="1" thickBot="1" x14ac:dyDescent="0.35">
      <c r="A16" s="38" t="s">
        <v>54</v>
      </c>
      <c r="B16" s="31" t="s">
        <v>27</v>
      </c>
      <c r="C16" s="32">
        <f>SUM(C17:C19)</f>
        <v>9900</v>
      </c>
      <c r="D16" s="135">
        <f t="shared" si="0"/>
        <v>118800</v>
      </c>
      <c r="E16" s="167">
        <f>SUM(E17:E19)</f>
        <v>0</v>
      </c>
    </row>
    <row r="17" spans="1:6" s="6" customFormat="1" ht="27.6" hidden="1" customHeight="1" outlineLevel="1" thickBot="1" x14ac:dyDescent="0.35">
      <c r="A17" s="157"/>
      <c r="B17" s="158" t="s">
        <v>28</v>
      </c>
      <c r="C17" s="165">
        <v>3300</v>
      </c>
      <c r="D17" s="161">
        <f t="shared" si="0"/>
        <v>39600</v>
      </c>
      <c r="E17" s="155"/>
    </row>
    <row r="18" spans="1:6" s="6" customFormat="1" ht="27.6" hidden="1" customHeight="1" outlineLevel="1" thickBot="1" x14ac:dyDescent="0.35">
      <c r="A18" s="157"/>
      <c r="B18" s="158" t="s">
        <v>30</v>
      </c>
      <c r="C18" s="165">
        <v>3300</v>
      </c>
      <c r="D18" s="161">
        <f t="shared" si="0"/>
        <v>39600</v>
      </c>
      <c r="E18" s="155"/>
    </row>
    <row r="19" spans="1:6" s="6" customFormat="1" ht="27.6" hidden="1" customHeight="1" outlineLevel="1" thickBot="1" x14ac:dyDescent="0.35">
      <c r="A19" s="157"/>
      <c r="B19" s="158" t="s">
        <v>29</v>
      </c>
      <c r="C19" s="165">
        <v>3300</v>
      </c>
      <c r="D19" s="161">
        <f t="shared" si="0"/>
        <v>39600</v>
      </c>
      <c r="E19" s="155"/>
    </row>
    <row r="20" spans="1:6" s="6" customFormat="1" ht="27.6" customHeight="1" collapsed="1" thickBot="1" x14ac:dyDescent="0.35">
      <c r="A20" s="38" t="s">
        <v>55</v>
      </c>
      <c r="B20" s="21" t="s">
        <v>31</v>
      </c>
      <c r="C20" s="32">
        <f>SUM(C21:C24)</f>
        <v>23220</v>
      </c>
      <c r="D20" s="135">
        <f t="shared" si="0"/>
        <v>278640</v>
      </c>
      <c r="E20" s="167">
        <f>SUM(E21:E24)</f>
        <v>0</v>
      </c>
    </row>
    <row r="21" spans="1:6" s="8" customFormat="1" ht="27.6" hidden="1" customHeight="1" outlineLevel="1" thickBot="1" x14ac:dyDescent="0.35">
      <c r="A21" s="157"/>
      <c r="B21" s="159" t="s">
        <v>32</v>
      </c>
      <c r="C21" s="160">
        <v>3000</v>
      </c>
      <c r="D21" s="161">
        <f t="shared" si="0"/>
        <v>36000</v>
      </c>
      <c r="E21" s="155"/>
    </row>
    <row r="22" spans="1:6" s="8" customFormat="1" ht="27.6" hidden="1" customHeight="1" outlineLevel="1" thickBot="1" x14ac:dyDescent="0.35">
      <c r="A22" s="157"/>
      <c r="B22" s="166" t="s">
        <v>33</v>
      </c>
      <c r="C22" s="160">
        <v>1000</v>
      </c>
      <c r="D22" s="161">
        <f t="shared" si="0"/>
        <v>12000</v>
      </c>
      <c r="E22" s="155"/>
    </row>
    <row r="23" spans="1:6" s="8" customFormat="1" ht="27.6" hidden="1" customHeight="1" outlineLevel="1" thickBot="1" x14ac:dyDescent="0.35">
      <c r="A23" s="157"/>
      <c r="B23" s="166" t="s">
        <v>34</v>
      </c>
      <c r="C23" s="160">
        <v>6400</v>
      </c>
      <c r="D23" s="161">
        <f t="shared" si="0"/>
        <v>76800</v>
      </c>
      <c r="E23" s="155"/>
    </row>
    <row r="24" spans="1:6" s="8" customFormat="1" ht="27.6" hidden="1" customHeight="1" outlineLevel="1" thickBot="1" x14ac:dyDescent="0.35">
      <c r="A24" s="157"/>
      <c r="B24" s="158" t="s">
        <v>35</v>
      </c>
      <c r="C24" s="160">
        <v>12820</v>
      </c>
      <c r="D24" s="161">
        <f t="shared" si="0"/>
        <v>153840</v>
      </c>
      <c r="E24" s="155"/>
    </row>
    <row r="25" spans="1:6" s="8" customFormat="1" ht="30.6" customHeight="1" collapsed="1" thickBot="1" x14ac:dyDescent="0.35">
      <c r="A25" s="38" t="s">
        <v>56</v>
      </c>
      <c r="B25" s="21" t="s">
        <v>36</v>
      </c>
      <c r="C25" s="32">
        <f>SUM(C26:C28)</f>
        <v>6840</v>
      </c>
      <c r="D25" s="135">
        <f>SUM(D26:D28)</f>
        <v>82080</v>
      </c>
      <c r="E25" s="167">
        <f>SUM(E26:E28)</f>
        <v>0</v>
      </c>
    </row>
    <row r="26" spans="1:6" s="8" customFormat="1" ht="27.6" hidden="1" customHeight="1" outlineLevel="1" thickBot="1" x14ac:dyDescent="0.35">
      <c r="A26" s="157"/>
      <c r="B26" s="159" t="s">
        <v>37</v>
      </c>
      <c r="C26" s="160">
        <v>6040</v>
      </c>
      <c r="D26" s="161">
        <f>C26*12</f>
        <v>72480</v>
      </c>
      <c r="E26" s="155"/>
    </row>
    <row r="27" spans="1:6" s="8" customFormat="1" ht="27.6" hidden="1" customHeight="1" outlineLevel="1" thickBot="1" x14ac:dyDescent="0.35">
      <c r="A27" s="157"/>
      <c r="B27" s="166" t="s">
        <v>38</v>
      </c>
      <c r="C27" s="160">
        <v>300</v>
      </c>
      <c r="D27" s="161">
        <f>C27*12</f>
        <v>3600</v>
      </c>
      <c r="E27" s="155"/>
    </row>
    <row r="28" spans="1:6" s="8" customFormat="1" ht="27.6" hidden="1" customHeight="1" outlineLevel="1" thickBot="1" x14ac:dyDescent="0.35">
      <c r="A28" s="157"/>
      <c r="B28" s="158" t="s">
        <v>39</v>
      </c>
      <c r="C28" s="160">
        <v>500</v>
      </c>
      <c r="D28" s="161">
        <f>C28*12</f>
        <v>6000</v>
      </c>
      <c r="E28" s="155"/>
    </row>
    <row r="29" spans="1:6" s="62" customFormat="1" ht="27.6" customHeight="1" collapsed="1" thickBot="1" x14ac:dyDescent="0.35">
      <c r="A29" s="60" t="s">
        <v>51</v>
      </c>
      <c r="B29" s="61" t="s">
        <v>45</v>
      </c>
      <c r="C29" s="63">
        <f>C30+C116</f>
        <v>839433.23666666658</v>
      </c>
      <c r="D29" s="136">
        <f>D30+D116</f>
        <v>9843332.8000000007</v>
      </c>
      <c r="E29" s="153"/>
    </row>
    <row r="30" spans="1:6" s="62" customFormat="1" ht="37.200000000000003" customHeight="1" thickBot="1" x14ac:dyDescent="0.35">
      <c r="A30" s="81" t="s">
        <v>127</v>
      </c>
      <c r="B30" s="84" t="s">
        <v>125</v>
      </c>
      <c r="C30" s="82">
        <f>C31+C60+C114</f>
        <v>759366.23666666658</v>
      </c>
      <c r="D30" s="82">
        <f>D31+D60+D114</f>
        <v>8882528.8000000007</v>
      </c>
      <c r="E30" s="88">
        <f>E31+E60+E114</f>
        <v>29.763132699819131</v>
      </c>
      <c r="F30" s="185"/>
    </row>
    <row r="31" spans="1:6" s="69" customFormat="1" ht="34.200000000000003" thickBot="1" x14ac:dyDescent="0.4">
      <c r="A31" s="65" t="s">
        <v>52</v>
      </c>
      <c r="B31" s="66" t="s">
        <v>41</v>
      </c>
      <c r="C31" s="67">
        <f>C32+C34+C44+C48</f>
        <v>268872.55</v>
      </c>
      <c r="D31" s="137">
        <f>D32+D34+D44+D48</f>
        <v>3195204.6</v>
      </c>
      <c r="E31" s="89">
        <f>E32+E34+E44+E48</f>
        <v>10.009867557681748</v>
      </c>
    </row>
    <row r="32" spans="1:6" s="69" customFormat="1" ht="34.200000000000003" thickBot="1" x14ac:dyDescent="0.4">
      <c r="A32" s="113" t="s">
        <v>57</v>
      </c>
      <c r="B32" s="114" t="s">
        <v>130</v>
      </c>
      <c r="C32" s="115">
        <f>C33</f>
        <v>76398</v>
      </c>
      <c r="D32" s="138">
        <f>D33</f>
        <v>916776</v>
      </c>
      <c r="E32" s="116">
        <f>E33</f>
        <v>2.8442243794383999</v>
      </c>
    </row>
    <row r="33" spans="1:5" s="5" customFormat="1" ht="16.2" hidden="1" outlineLevel="1" thickBot="1" x14ac:dyDescent="0.35">
      <c r="A33" s="36" t="s">
        <v>59</v>
      </c>
      <c r="B33" s="9" t="s">
        <v>145</v>
      </c>
      <c r="C33" s="13">
        <v>76398</v>
      </c>
      <c r="D33" s="139">
        <f>C33*12</f>
        <v>916776</v>
      </c>
      <c r="E33" s="91">
        <f>C33/C5</f>
        <v>2.8442243794383999</v>
      </c>
    </row>
    <row r="34" spans="1:5" s="43" customFormat="1" ht="31.8" collapsed="1" thickBot="1" x14ac:dyDescent="0.35">
      <c r="A34" s="58" t="s">
        <v>60</v>
      </c>
      <c r="B34" s="21" t="s">
        <v>42</v>
      </c>
      <c r="C34" s="26">
        <f>SUM(C35:C43)</f>
        <v>157060.33333333331</v>
      </c>
      <c r="D34" s="140">
        <f>SUM(D35:D43)</f>
        <v>1854058</v>
      </c>
      <c r="E34" s="90">
        <f>SUM(E35:E43)</f>
        <v>5.8472058052486746</v>
      </c>
    </row>
    <row r="35" spans="1:5" s="5" customFormat="1" ht="16.2" hidden="1" outlineLevel="1" thickBot="1" x14ac:dyDescent="0.35">
      <c r="A35" s="36" t="s">
        <v>62</v>
      </c>
      <c r="B35" s="9" t="s">
        <v>169</v>
      </c>
      <c r="C35" s="13">
        <v>29000</v>
      </c>
      <c r="D35" s="139">
        <f>C35*12</f>
        <v>348000</v>
      </c>
      <c r="E35" s="91">
        <f>C35/C5</f>
        <v>1.079642228902767</v>
      </c>
    </row>
    <row r="36" spans="1:5" s="5" customFormat="1" ht="36" hidden="1" customHeight="1" outlineLevel="1" thickBot="1" x14ac:dyDescent="0.35">
      <c r="A36" s="36" t="s">
        <v>63</v>
      </c>
      <c r="B36" s="9" t="s">
        <v>147</v>
      </c>
      <c r="C36" s="13">
        <v>42000</v>
      </c>
      <c r="D36" s="139">
        <f>C36*12</f>
        <v>504000</v>
      </c>
      <c r="E36" s="91">
        <f>C36/C5</f>
        <v>1.5636197797902143</v>
      </c>
    </row>
    <row r="37" spans="1:5" ht="47.4" hidden="1" outlineLevel="1" thickBot="1" x14ac:dyDescent="0.35">
      <c r="A37" s="36" t="s">
        <v>64</v>
      </c>
      <c r="B37" s="9" t="s">
        <v>129</v>
      </c>
      <c r="C37" s="101">
        <v>1500</v>
      </c>
      <c r="D37" s="139">
        <f>C37*12</f>
        <v>18000</v>
      </c>
      <c r="E37" s="91">
        <f>C37/C5</f>
        <v>5.584356356393623E-2</v>
      </c>
    </row>
    <row r="38" spans="1:5" ht="42" hidden="1" customHeight="1" outlineLevel="1" thickBot="1" x14ac:dyDescent="0.35">
      <c r="A38" s="36" t="s">
        <v>65</v>
      </c>
      <c r="B38" s="3" t="s">
        <v>170</v>
      </c>
      <c r="C38" s="13">
        <v>700</v>
      </c>
      <c r="D38" s="139">
        <f>C38*12</f>
        <v>8400</v>
      </c>
      <c r="E38" s="91">
        <f>C38/C5</f>
        <v>2.6060329663170238E-2</v>
      </c>
    </row>
    <row r="39" spans="1:5" ht="40.200000000000003" hidden="1" customHeight="1" outlineLevel="1" thickBot="1" x14ac:dyDescent="0.35">
      <c r="A39" s="36" t="s">
        <v>148</v>
      </c>
      <c r="B39" s="9" t="s">
        <v>1</v>
      </c>
      <c r="C39" s="13">
        <v>14271</v>
      </c>
      <c r="D39" s="139">
        <v>140586</v>
      </c>
      <c r="E39" s="91">
        <f>C39/C5</f>
        <v>0.53129566374728932</v>
      </c>
    </row>
    <row r="40" spans="1:5" ht="30.6" hidden="1" customHeight="1" outlineLevel="1" thickBot="1" x14ac:dyDescent="0.35">
      <c r="A40" s="36" t="s">
        <v>149</v>
      </c>
      <c r="B40" s="9" t="s">
        <v>136</v>
      </c>
      <c r="C40" s="13">
        <f>D40/12</f>
        <v>5256</v>
      </c>
      <c r="D40" s="139">
        <v>63072</v>
      </c>
      <c r="E40" s="91">
        <f>C40/C5</f>
        <v>0.19567584672803254</v>
      </c>
    </row>
    <row r="41" spans="1:5" ht="45" hidden="1" customHeight="1" outlineLevel="1" thickBot="1" x14ac:dyDescent="0.35">
      <c r="A41" s="36" t="s">
        <v>150</v>
      </c>
      <c r="B41" s="9" t="s">
        <v>131</v>
      </c>
      <c r="C41" s="12">
        <f>D41/12</f>
        <v>833.33333333333337</v>
      </c>
      <c r="D41" s="139">
        <v>10000</v>
      </c>
      <c r="E41" s="91">
        <f>C41/C5</f>
        <v>3.1024201979964573E-2</v>
      </c>
    </row>
    <row r="42" spans="1:5" ht="102.6" hidden="1" customHeight="1" outlineLevel="1" thickBot="1" x14ac:dyDescent="0.35">
      <c r="A42" s="36" t="s">
        <v>151</v>
      </c>
      <c r="B42" s="3" t="s">
        <v>171</v>
      </c>
      <c r="C42" s="12">
        <v>5500</v>
      </c>
      <c r="D42" s="139">
        <f>C42*12</f>
        <v>66000</v>
      </c>
      <c r="E42" s="91">
        <f>C42/C5</f>
        <v>0.20475973306776615</v>
      </c>
    </row>
    <row r="43" spans="1:5" ht="37.200000000000003" hidden="1" customHeight="1" outlineLevel="1" thickBot="1" x14ac:dyDescent="0.35">
      <c r="A43" s="36" t="s">
        <v>152</v>
      </c>
      <c r="B43" s="3" t="s">
        <v>43</v>
      </c>
      <c r="C43" s="12">
        <v>58000</v>
      </c>
      <c r="D43" s="139">
        <f>C43*12</f>
        <v>696000</v>
      </c>
      <c r="E43" s="91">
        <f>C43/C5</f>
        <v>2.1592844578055339</v>
      </c>
    </row>
    <row r="44" spans="1:5" s="17" customFormat="1" ht="28.2" customHeight="1" collapsed="1" thickBot="1" x14ac:dyDescent="0.35">
      <c r="A44" s="59" t="s">
        <v>61</v>
      </c>
      <c r="B44" s="27" t="s">
        <v>2</v>
      </c>
      <c r="C44" s="28">
        <f>SUM(C45:C47)</f>
        <v>23500</v>
      </c>
      <c r="D44" s="127">
        <f>SUM(D45:D47)</f>
        <v>281400</v>
      </c>
      <c r="E44" s="92">
        <f>SUM(E45:E47)</f>
        <v>0.87488249583500088</v>
      </c>
    </row>
    <row r="45" spans="1:5" ht="33" hidden="1" customHeight="1" outlineLevel="1" thickBot="1" x14ac:dyDescent="0.35">
      <c r="A45" s="18" t="s">
        <v>66</v>
      </c>
      <c r="B45" s="3" t="s">
        <v>196</v>
      </c>
      <c r="C45" s="12">
        <v>21200</v>
      </c>
      <c r="D45" s="139">
        <f>C45*12</f>
        <v>254400</v>
      </c>
      <c r="E45" s="93">
        <f>C45/C5</f>
        <v>0.78925569837029863</v>
      </c>
    </row>
    <row r="46" spans="1:5" ht="31.8" hidden="1" outlineLevel="1" thickBot="1" x14ac:dyDescent="0.35">
      <c r="A46" s="18" t="s">
        <v>67</v>
      </c>
      <c r="B46" s="9" t="s">
        <v>4</v>
      </c>
      <c r="C46" s="13">
        <v>2000</v>
      </c>
      <c r="D46" s="139">
        <f>C46*12</f>
        <v>24000</v>
      </c>
      <c r="E46" s="93">
        <f>C46/C5</f>
        <v>7.4458084751914969E-2</v>
      </c>
    </row>
    <row r="47" spans="1:5" ht="31.95" hidden="1" customHeight="1" outlineLevel="1" thickBot="1" x14ac:dyDescent="0.35">
      <c r="A47" s="18" t="s">
        <v>68</v>
      </c>
      <c r="B47" s="3" t="s">
        <v>5</v>
      </c>
      <c r="C47" s="12">
        <v>300</v>
      </c>
      <c r="D47" s="139">
        <v>3000</v>
      </c>
      <c r="E47" s="93">
        <f>C47/C5</f>
        <v>1.1168712712787245E-2</v>
      </c>
    </row>
    <row r="48" spans="1:5" s="17" customFormat="1" ht="59.4" customHeight="1" collapsed="1" thickBot="1" x14ac:dyDescent="0.35">
      <c r="A48" s="58" t="s">
        <v>153</v>
      </c>
      <c r="B48" s="21" t="s">
        <v>185</v>
      </c>
      <c r="C48" s="26">
        <f>SUM(C49:C59)</f>
        <v>11914.216666666665</v>
      </c>
      <c r="D48" s="141">
        <f t="shared" ref="D48:D58" si="1">C48*12</f>
        <v>142970.59999999998</v>
      </c>
      <c r="E48" s="90">
        <f>SUM(E49:E59)</f>
        <v>0.44355487715967223</v>
      </c>
    </row>
    <row r="49" spans="1:5" ht="16.2" hidden="1" outlineLevel="1" thickBot="1" x14ac:dyDescent="0.35">
      <c r="A49" s="18" t="s">
        <v>154</v>
      </c>
      <c r="B49" s="9" t="s">
        <v>6</v>
      </c>
      <c r="C49" s="12">
        <v>290</v>
      </c>
      <c r="D49" s="139">
        <f t="shared" si="1"/>
        <v>3480</v>
      </c>
      <c r="E49" s="93">
        <f>C49/C5</f>
        <v>1.079642228902767E-2</v>
      </c>
    </row>
    <row r="50" spans="1:5" ht="19.95" hidden="1" customHeight="1" outlineLevel="1" thickBot="1" x14ac:dyDescent="0.35">
      <c r="A50" s="18" t="s">
        <v>155</v>
      </c>
      <c r="B50" s="9" t="s">
        <v>7</v>
      </c>
      <c r="C50" s="12">
        <v>99</v>
      </c>
      <c r="D50" s="139">
        <f t="shared" si="1"/>
        <v>1188</v>
      </c>
      <c r="E50" s="94">
        <f>C50/C5</f>
        <v>3.6856751952197911E-3</v>
      </c>
    </row>
    <row r="51" spans="1:5" ht="58.2" hidden="1" customHeight="1" outlineLevel="1" thickBot="1" x14ac:dyDescent="0.35">
      <c r="A51" s="18" t="s">
        <v>156</v>
      </c>
      <c r="B51" s="9" t="s">
        <v>146</v>
      </c>
      <c r="C51" s="13">
        <v>2800</v>
      </c>
      <c r="D51" s="139">
        <f t="shared" si="1"/>
        <v>33600</v>
      </c>
      <c r="E51" s="93">
        <f>C51/C5</f>
        <v>0.10424131865268095</v>
      </c>
    </row>
    <row r="52" spans="1:5" ht="40.200000000000003" hidden="1" customHeight="1" outlineLevel="1" thickBot="1" x14ac:dyDescent="0.35">
      <c r="A52" s="18" t="s">
        <v>157</v>
      </c>
      <c r="B52" s="9" t="s">
        <v>191</v>
      </c>
      <c r="C52" s="13">
        <v>833.3</v>
      </c>
      <c r="D52" s="139">
        <f t="shared" si="1"/>
        <v>9999.5999999999985</v>
      </c>
      <c r="E52" s="93">
        <f>C52/C5</f>
        <v>3.1022961011885369E-2</v>
      </c>
    </row>
    <row r="53" spans="1:5" ht="58.2" hidden="1" customHeight="1" outlineLevel="1" thickBot="1" x14ac:dyDescent="0.35">
      <c r="A53" s="18" t="s">
        <v>158</v>
      </c>
      <c r="B53" s="9" t="s">
        <v>208</v>
      </c>
      <c r="C53" s="13">
        <v>1333</v>
      </c>
      <c r="D53" s="139">
        <f>C53*12</f>
        <v>15996</v>
      </c>
      <c r="E53" s="93">
        <f>C53/C5</f>
        <v>4.9626313487151325E-2</v>
      </c>
    </row>
    <row r="54" spans="1:5" ht="40.200000000000003" hidden="1" customHeight="1" outlineLevel="1" thickBot="1" x14ac:dyDescent="0.35">
      <c r="A54" s="18" t="s">
        <v>159</v>
      </c>
      <c r="B54" s="9" t="s">
        <v>192</v>
      </c>
      <c r="C54" s="13">
        <v>2000</v>
      </c>
      <c r="D54" s="139">
        <f>C54*12</f>
        <v>24000</v>
      </c>
      <c r="E54" s="93">
        <f>C54/C5</f>
        <v>7.4458084751914969E-2</v>
      </c>
    </row>
    <row r="55" spans="1:5" ht="40.200000000000003" hidden="1" customHeight="1" outlineLevel="1" thickBot="1" x14ac:dyDescent="0.35">
      <c r="A55" s="18" t="s">
        <v>160</v>
      </c>
      <c r="B55" s="9" t="s">
        <v>195</v>
      </c>
      <c r="C55" s="13">
        <v>900</v>
      </c>
      <c r="D55" s="139">
        <f>C55*12</f>
        <v>10800</v>
      </c>
      <c r="E55" s="93">
        <f>C55/C5</f>
        <v>3.3506138138361737E-2</v>
      </c>
    </row>
    <row r="56" spans="1:5" ht="40.200000000000003" hidden="1" customHeight="1" outlineLevel="1" thickBot="1" x14ac:dyDescent="0.35">
      <c r="A56" s="18" t="s">
        <v>197</v>
      </c>
      <c r="B56" s="9" t="s">
        <v>194</v>
      </c>
      <c r="C56" s="13">
        <v>145</v>
      </c>
      <c r="D56" s="139">
        <f>C56*12</f>
        <v>1740</v>
      </c>
      <c r="E56" s="93">
        <f>C56/C5</f>
        <v>5.3982111445138349E-3</v>
      </c>
    </row>
    <row r="57" spans="1:5" ht="48.6" hidden="1" customHeight="1" outlineLevel="1" thickBot="1" x14ac:dyDescent="0.35">
      <c r="A57" s="18" t="s">
        <v>198</v>
      </c>
      <c r="B57" s="9" t="s">
        <v>193</v>
      </c>
      <c r="C57" s="13">
        <v>600</v>
      </c>
      <c r="D57" s="139">
        <f t="shared" si="1"/>
        <v>7200</v>
      </c>
      <c r="E57" s="93">
        <f>C57/C5</f>
        <v>2.233742542557449E-2</v>
      </c>
    </row>
    <row r="58" spans="1:5" ht="49.95" hidden="1" customHeight="1" outlineLevel="1" thickBot="1" x14ac:dyDescent="0.35">
      <c r="A58" s="18" t="s">
        <v>209</v>
      </c>
      <c r="B58" s="9" t="s">
        <v>207</v>
      </c>
      <c r="C58" s="13">
        <v>1956</v>
      </c>
      <c r="D58" s="139">
        <f t="shared" si="1"/>
        <v>23472</v>
      </c>
      <c r="E58" s="93">
        <f>C58/C5</f>
        <v>7.2820006887372835E-2</v>
      </c>
    </row>
    <row r="59" spans="1:5" ht="40.200000000000003" hidden="1" customHeight="1" outlineLevel="1" thickBot="1" x14ac:dyDescent="0.35">
      <c r="A59" s="18" t="s">
        <v>210</v>
      </c>
      <c r="B59" s="3" t="s">
        <v>132</v>
      </c>
      <c r="C59" s="12">
        <f>D59/12</f>
        <v>957.91666666666663</v>
      </c>
      <c r="D59" s="139">
        <v>11495</v>
      </c>
      <c r="E59" s="93">
        <f>C59/C5</f>
        <v>3.5662320175969271E-2</v>
      </c>
    </row>
    <row r="60" spans="1:5" s="68" customFormat="1" ht="41.4" customHeight="1" collapsed="1" thickBot="1" x14ac:dyDescent="0.4">
      <c r="A60" s="65" t="s">
        <v>53</v>
      </c>
      <c r="B60" s="66" t="s">
        <v>99</v>
      </c>
      <c r="C60" s="148">
        <f>C61+C65+C67+C72+C86+C93+C102+C106+C108+C110</f>
        <v>474505.68666666665</v>
      </c>
      <c r="D60" s="148">
        <f>D61+D65+D67+D72+D86+D93+D102+D106+D108+D110</f>
        <v>5495468.2000000002</v>
      </c>
      <c r="E60" s="89">
        <f>E61+E65+E67+E72+E86+E93+E102+E106+E108+E110</f>
        <v>19.158047212630574</v>
      </c>
    </row>
    <row r="61" spans="1:5" s="17" customFormat="1" ht="34.950000000000003" customHeight="1" thickBot="1" x14ac:dyDescent="0.35">
      <c r="A61" s="58" t="s">
        <v>69</v>
      </c>
      <c r="B61" s="27" t="s">
        <v>8</v>
      </c>
      <c r="C61" s="28">
        <f>SUM(C62:C64)</f>
        <v>45983.336666666662</v>
      </c>
      <c r="D61" s="127">
        <f t="shared" ref="D61" si="2">SUM(D62:D64)</f>
        <v>551800.04</v>
      </c>
      <c r="E61" s="92">
        <f>E62+E63+E64</f>
        <v>1.711915589351253</v>
      </c>
    </row>
    <row r="62" spans="1:5" ht="67.95" hidden="1" customHeight="1" outlineLevel="1" thickBot="1" x14ac:dyDescent="0.35">
      <c r="A62" s="18" t="s">
        <v>71</v>
      </c>
      <c r="B62" s="3" t="s">
        <v>133</v>
      </c>
      <c r="C62" s="12">
        <v>18900</v>
      </c>
      <c r="D62" s="139">
        <f>C62*12</f>
        <v>226800</v>
      </c>
      <c r="E62" s="93">
        <f>C62/C5</f>
        <v>0.70362890090559649</v>
      </c>
    </row>
    <row r="63" spans="1:5" ht="67.95" hidden="1" customHeight="1" outlineLevel="1" thickBot="1" x14ac:dyDescent="0.35">
      <c r="A63" s="18" t="s">
        <v>199</v>
      </c>
      <c r="B63" s="3" t="s">
        <v>211</v>
      </c>
      <c r="C63" s="14">
        <v>11666.67</v>
      </c>
      <c r="D63" s="139">
        <f>C63*12</f>
        <v>140000.04</v>
      </c>
      <c r="E63" s="93">
        <f>C63/C5</f>
        <v>0.43433895181631188</v>
      </c>
    </row>
    <row r="64" spans="1:5" ht="55.2" hidden="1" customHeight="1" outlineLevel="1" thickBot="1" x14ac:dyDescent="0.35">
      <c r="A64" s="18" t="s">
        <v>216</v>
      </c>
      <c r="B64" s="49" t="s">
        <v>172</v>
      </c>
      <c r="C64" s="16">
        <f>D64/12</f>
        <v>15416.666666666666</v>
      </c>
      <c r="D64" s="139">
        <v>185000</v>
      </c>
      <c r="E64" s="93">
        <f>C64/C5</f>
        <v>0.57394773662934451</v>
      </c>
    </row>
    <row r="65" spans="1:5" s="17" customFormat="1" ht="16.2" collapsed="1" thickBot="1" x14ac:dyDescent="0.35">
      <c r="A65" s="58" t="s">
        <v>58</v>
      </c>
      <c r="B65" s="29" t="s">
        <v>20</v>
      </c>
      <c r="C65" s="22">
        <f>C66</f>
        <v>7350</v>
      </c>
      <c r="D65" s="141">
        <f t="shared" ref="D65:E65" si="3">D66</f>
        <v>88200</v>
      </c>
      <c r="E65" s="90">
        <f t="shared" si="3"/>
        <v>0.27363346146328749</v>
      </c>
    </row>
    <row r="66" spans="1:5" ht="89.4" hidden="1" customHeight="1" outlineLevel="1" thickBot="1" x14ac:dyDescent="0.35">
      <c r="A66" s="18" t="s">
        <v>72</v>
      </c>
      <c r="B66" s="1" t="s">
        <v>134</v>
      </c>
      <c r="C66" s="16">
        <v>7350</v>
      </c>
      <c r="D66" s="142">
        <f>C66*12</f>
        <v>88200</v>
      </c>
      <c r="E66" s="93">
        <f>C66/C5</f>
        <v>0.27363346146328749</v>
      </c>
    </row>
    <row r="67" spans="1:5" s="17" customFormat="1" ht="44.4" customHeight="1" collapsed="1" thickBot="1" x14ac:dyDescent="0.35">
      <c r="A67" s="58" t="s">
        <v>73</v>
      </c>
      <c r="B67" s="21" t="s">
        <v>9</v>
      </c>
      <c r="C67" s="26">
        <f>SUM(C68:C71)</f>
        <v>33567.75</v>
      </c>
      <c r="D67" s="141">
        <f>D68+D69+D70+D71</f>
        <v>339996</v>
      </c>
      <c r="E67" s="90">
        <f>SUM(E68:E71)</f>
        <v>1.2496951872155468</v>
      </c>
    </row>
    <row r="68" spans="1:5" ht="16.2" hidden="1" outlineLevel="1" thickBot="1" x14ac:dyDescent="0.35">
      <c r="A68" s="18" t="s">
        <v>74</v>
      </c>
      <c r="B68" s="9" t="s">
        <v>217</v>
      </c>
      <c r="C68" s="12">
        <v>17242</v>
      </c>
      <c r="D68" s="139">
        <f>C68*12</f>
        <v>206904</v>
      </c>
      <c r="E68" s="93">
        <f>C68/C5</f>
        <v>0.64190314864625897</v>
      </c>
    </row>
    <row r="69" spans="1:5" ht="16.2" hidden="1" outlineLevel="1" thickBot="1" x14ac:dyDescent="0.35">
      <c r="A69" s="18" t="s">
        <v>75</v>
      </c>
      <c r="B69" s="9" t="s">
        <v>10</v>
      </c>
      <c r="C69" s="12">
        <v>6510.33</v>
      </c>
      <c r="D69" s="139">
        <v>43789</v>
      </c>
      <c r="E69" s="93">
        <f>C69/C5</f>
        <v>0.24237335145146729</v>
      </c>
    </row>
    <row r="70" spans="1:5" ht="16.2" hidden="1" outlineLevel="1" thickBot="1" x14ac:dyDescent="0.35">
      <c r="A70" s="18" t="s">
        <v>76</v>
      </c>
      <c r="B70" s="9" t="s">
        <v>135</v>
      </c>
      <c r="C70" s="12">
        <v>4315.42</v>
      </c>
      <c r="D70" s="139">
        <v>23303</v>
      </c>
      <c r="E70" s="93">
        <f>C70/C5</f>
        <v>0.16065895405005445</v>
      </c>
    </row>
    <row r="71" spans="1:5" s="83" customFormat="1" ht="48.6" hidden="1" customHeight="1" outlineLevel="1" thickBot="1" x14ac:dyDescent="0.35">
      <c r="A71" s="18" t="s">
        <v>77</v>
      </c>
      <c r="B71" s="3" t="s">
        <v>173</v>
      </c>
      <c r="C71" s="12">
        <v>5500</v>
      </c>
      <c r="D71" s="142">
        <f>C71*12</f>
        <v>66000</v>
      </c>
      <c r="E71" s="96">
        <f>C71/C5</f>
        <v>0.20475973306776615</v>
      </c>
    </row>
    <row r="72" spans="1:5" s="100" customFormat="1" ht="48.6" customHeight="1" collapsed="1" thickBot="1" x14ac:dyDescent="0.35">
      <c r="A72" s="58" t="s">
        <v>78</v>
      </c>
      <c r="B72" s="21" t="s">
        <v>11</v>
      </c>
      <c r="C72" s="26">
        <f>SUM(C73:C85)</f>
        <v>172277.66999999998</v>
      </c>
      <c r="D72" s="140">
        <f>SUM(D73:D85)</f>
        <v>1959545</v>
      </c>
      <c r="E72" s="90">
        <f>SUM(E73:E85)</f>
        <v>6.4137326768612191</v>
      </c>
    </row>
    <row r="73" spans="1:5" ht="37.950000000000003" hidden="1" customHeight="1" outlineLevel="1" thickBot="1" x14ac:dyDescent="0.35">
      <c r="A73" s="18" t="s">
        <v>79</v>
      </c>
      <c r="B73" s="3" t="s">
        <v>203</v>
      </c>
      <c r="C73" s="12">
        <v>53000</v>
      </c>
      <c r="D73" s="142">
        <f>C73*12</f>
        <v>636000</v>
      </c>
      <c r="E73" s="93">
        <f>C73/C5</f>
        <v>1.9731392459257466</v>
      </c>
    </row>
    <row r="74" spans="1:5" ht="39" hidden="1" customHeight="1" outlineLevel="1" thickBot="1" x14ac:dyDescent="0.35">
      <c r="A74" s="18" t="s">
        <v>80</v>
      </c>
      <c r="B74" s="3" t="s">
        <v>174</v>
      </c>
      <c r="C74" s="12">
        <v>45977</v>
      </c>
      <c r="D74" s="142">
        <f>C74*12</f>
        <v>551724</v>
      </c>
      <c r="E74" s="93">
        <f>C74/C5</f>
        <v>1.7116796813193973</v>
      </c>
    </row>
    <row r="75" spans="1:5" ht="27.6" hidden="1" customHeight="1" outlineLevel="1" thickBot="1" x14ac:dyDescent="0.35">
      <c r="A75" s="18" t="s">
        <v>81</v>
      </c>
      <c r="B75" s="3" t="s">
        <v>137</v>
      </c>
      <c r="C75" s="12">
        <v>5753.67</v>
      </c>
      <c r="D75" s="142">
        <v>51783</v>
      </c>
      <c r="E75" s="93">
        <f>C75/C5</f>
        <v>0.21420362424727529</v>
      </c>
    </row>
    <row r="76" spans="1:5" ht="45" hidden="1" customHeight="1" outlineLevel="1" thickBot="1" x14ac:dyDescent="0.35">
      <c r="A76" s="18" t="s">
        <v>82</v>
      </c>
      <c r="B76" s="9" t="s">
        <v>131</v>
      </c>
      <c r="C76" s="12">
        <v>833.33</v>
      </c>
      <c r="D76" s="139">
        <v>10000</v>
      </c>
      <c r="E76" s="91">
        <f>C76/C5</f>
        <v>3.1024077883156653E-2</v>
      </c>
    </row>
    <row r="77" spans="1:5" ht="27.6" hidden="1" customHeight="1" outlineLevel="1" thickBot="1" x14ac:dyDescent="0.35">
      <c r="A77" s="18" t="s">
        <v>83</v>
      </c>
      <c r="B77" s="3" t="s">
        <v>200</v>
      </c>
      <c r="C77" s="12">
        <v>6897</v>
      </c>
      <c r="D77" s="142">
        <f>C77*12</f>
        <v>82764</v>
      </c>
      <c r="E77" s="93">
        <f>C77/C5</f>
        <v>0.25676870526697876</v>
      </c>
    </row>
    <row r="78" spans="1:5" ht="40.200000000000003" hidden="1" customHeight="1" outlineLevel="1" thickBot="1" x14ac:dyDescent="0.35">
      <c r="A78" s="18" t="s">
        <v>84</v>
      </c>
      <c r="B78" s="3" t="s">
        <v>3</v>
      </c>
      <c r="C78" s="12">
        <v>17491.669999999998</v>
      </c>
      <c r="D78" s="142">
        <f>86483+10823+22068</f>
        <v>119374</v>
      </c>
      <c r="E78" s="93">
        <f>C78/C5</f>
        <v>0.65119812365626417</v>
      </c>
    </row>
    <row r="79" spans="1:5" s="83" customFormat="1" ht="45" hidden="1" customHeight="1" outlineLevel="1" thickBot="1" x14ac:dyDescent="0.35">
      <c r="A79" s="18" t="s">
        <v>85</v>
      </c>
      <c r="B79" s="3" t="s">
        <v>175</v>
      </c>
      <c r="C79" s="12">
        <v>5100</v>
      </c>
      <c r="D79" s="142">
        <f t="shared" ref="D79:D101" si="4">C79*12</f>
        <v>61200</v>
      </c>
      <c r="E79" s="93">
        <f>C79/C5</f>
        <v>0.18986811611738316</v>
      </c>
    </row>
    <row r="80" spans="1:5" s="5" customFormat="1" ht="42" hidden="1" customHeight="1" outlineLevel="1" thickBot="1" x14ac:dyDescent="0.35">
      <c r="A80" s="36" t="s">
        <v>86</v>
      </c>
      <c r="B80" s="9" t="s">
        <v>183</v>
      </c>
      <c r="C80" s="13">
        <v>2500</v>
      </c>
      <c r="D80" s="142">
        <f t="shared" si="4"/>
        <v>30000</v>
      </c>
      <c r="E80" s="95">
        <f>C80/C5</f>
        <v>9.3072605939893707E-2</v>
      </c>
    </row>
    <row r="81" spans="1:5" s="5" customFormat="1" ht="42" hidden="1" customHeight="1" outlineLevel="1" thickBot="1" x14ac:dyDescent="0.35">
      <c r="A81" s="36" t="s">
        <v>87</v>
      </c>
      <c r="B81" s="9" t="s">
        <v>176</v>
      </c>
      <c r="C81" s="13">
        <v>1250</v>
      </c>
      <c r="D81" s="142">
        <f t="shared" si="4"/>
        <v>15000</v>
      </c>
      <c r="E81" s="95">
        <f>C81/C5</f>
        <v>4.6536302969946854E-2</v>
      </c>
    </row>
    <row r="82" spans="1:5" s="5" customFormat="1" ht="42" hidden="1" customHeight="1" outlineLevel="1" thickBot="1" x14ac:dyDescent="0.35">
      <c r="A82" s="36" t="s">
        <v>88</v>
      </c>
      <c r="B82" s="9" t="s">
        <v>177</v>
      </c>
      <c r="C82" s="13">
        <v>1250</v>
      </c>
      <c r="D82" s="142">
        <f t="shared" si="4"/>
        <v>15000</v>
      </c>
      <c r="E82" s="95">
        <f>C82/C5</f>
        <v>4.6536302969946854E-2</v>
      </c>
    </row>
    <row r="83" spans="1:5" s="5" customFormat="1" ht="42" hidden="1" customHeight="1" outlineLevel="1" thickBot="1" x14ac:dyDescent="0.35">
      <c r="A83" s="36" t="s">
        <v>89</v>
      </c>
      <c r="B83" s="9" t="s">
        <v>122</v>
      </c>
      <c r="C83" s="13">
        <f>D83/12</f>
        <v>2500</v>
      </c>
      <c r="D83" s="142">
        <v>30000</v>
      </c>
      <c r="E83" s="95">
        <f>C83/C5</f>
        <v>9.3072605939893707E-2</v>
      </c>
    </row>
    <row r="84" spans="1:5" ht="42" hidden="1" customHeight="1" outlineLevel="1" thickBot="1" x14ac:dyDescent="0.35">
      <c r="A84" s="18" t="s">
        <v>90</v>
      </c>
      <c r="B84" s="3" t="s">
        <v>128</v>
      </c>
      <c r="C84" s="13">
        <v>21800</v>
      </c>
      <c r="D84" s="142">
        <f t="shared" si="4"/>
        <v>261600</v>
      </c>
      <c r="E84" s="93">
        <f>C84/C5</f>
        <v>0.81159312379587312</v>
      </c>
    </row>
    <row r="85" spans="1:5" s="5" customFormat="1" ht="46.95" hidden="1" customHeight="1" outlineLevel="1" thickBot="1" x14ac:dyDescent="0.35">
      <c r="A85" s="18" t="s">
        <v>91</v>
      </c>
      <c r="B85" s="9" t="s">
        <v>138</v>
      </c>
      <c r="C85" s="13">
        <v>7925</v>
      </c>
      <c r="D85" s="142">
        <f t="shared" si="4"/>
        <v>95100</v>
      </c>
      <c r="E85" s="95">
        <f>C85/C5</f>
        <v>0.29504016082946305</v>
      </c>
    </row>
    <row r="86" spans="1:5" s="17" customFormat="1" ht="43.2" customHeight="1" collapsed="1" thickBot="1" x14ac:dyDescent="0.35">
      <c r="A86" s="59" t="s">
        <v>92</v>
      </c>
      <c r="B86" s="27" t="s">
        <v>22</v>
      </c>
      <c r="C86" s="30">
        <f>C87+C88+C89+C92</f>
        <v>76289</v>
      </c>
      <c r="D86" s="127">
        <f t="shared" si="4"/>
        <v>915468</v>
      </c>
      <c r="E86" s="92">
        <f>SUM(E87:E92)</f>
        <v>3.0073184851502655</v>
      </c>
    </row>
    <row r="87" spans="1:5" ht="16.2" hidden="1" outlineLevel="1" thickBot="1" x14ac:dyDescent="0.35">
      <c r="A87" s="18" t="s">
        <v>93</v>
      </c>
      <c r="B87" s="25" t="s">
        <v>204</v>
      </c>
      <c r="C87" s="14">
        <v>40157</v>
      </c>
      <c r="D87" s="142">
        <f t="shared" si="4"/>
        <v>481884</v>
      </c>
      <c r="E87" s="96">
        <f>C87/C5</f>
        <v>1.4950066546913248</v>
      </c>
    </row>
    <row r="88" spans="1:5" ht="16.2" hidden="1" outlineLevel="1" thickBot="1" x14ac:dyDescent="0.35">
      <c r="A88" s="18" t="s">
        <v>94</v>
      </c>
      <c r="B88" s="9" t="s">
        <v>139</v>
      </c>
      <c r="C88" s="12">
        <v>17242</v>
      </c>
      <c r="D88" s="142">
        <f t="shared" si="4"/>
        <v>206904</v>
      </c>
      <c r="E88" s="93">
        <f>C88/C5</f>
        <v>0.64190314864625897</v>
      </c>
    </row>
    <row r="89" spans="1:5" ht="16.2" hidden="1" outlineLevel="1" thickBot="1" x14ac:dyDescent="0.35">
      <c r="A89" s="18" t="s">
        <v>95</v>
      </c>
      <c r="B89" s="9" t="s">
        <v>3</v>
      </c>
      <c r="C89" s="12">
        <v>17390</v>
      </c>
      <c r="D89" s="142">
        <f t="shared" si="4"/>
        <v>208680</v>
      </c>
      <c r="E89" s="93">
        <f>C89/C5</f>
        <v>0.64741304691790069</v>
      </c>
    </row>
    <row r="90" spans="1:5" ht="16.2" hidden="1" outlineLevel="1" thickBot="1" x14ac:dyDescent="0.35">
      <c r="A90" s="18" t="s">
        <v>96</v>
      </c>
      <c r="B90" s="3" t="s">
        <v>137</v>
      </c>
      <c r="C90" s="12">
        <v>2823.16</v>
      </c>
      <c r="D90" s="142">
        <f t="shared" si="4"/>
        <v>33877.919999999998</v>
      </c>
      <c r="E90" s="93">
        <f>C90/C5</f>
        <v>0.10510354327410813</v>
      </c>
    </row>
    <row r="91" spans="1:5" ht="31.8" hidden="1" outlineLevel="1" thickBot="1" x14ac:dyDescent="0.35">
      <c r="A91" s="18" t="s">
        <v>97</v>
      </c>
      <c r="B91" s="9" t="s">
        <v>131</v>
      </c>
      <c r="C91" s="12">
        <v>1666.67</v>
      </c>
      <c r="D91" s="142">
        <f t="shared" si="4"/>
        <v>20000.04</v>
      </c>
      <c r="E91" s="93">
        <f>C91/C5</f>
        <v>6.2048528056737065E-2</v>
      </c>
    </row>
    <row r="92" spans="1:5" ht="33" hidden="1" customHeight="1" outlineLevel="1" thickBot="1" x14ac:dyDescent="0.35">
      <c r="A92" s="18" t="s">
        <v>98</v>
      </c>
      <c r="B92" s="9" t="s">
        <v>178</v>
      </c>
      <c r="C92" s="12">
        <v>1500</v>
      </c>
      <c r="D92" s="142">
        <f t="shared" si="4"/>
        <v>18000</v>
      </c>
      <c r="E92" s="93">
        <f>C92/C5</f>
        <v>5.584356356393623E-2</v>
      </c>
    </row>
    <row r="93" spans="1:5" s="17" customFormat="1" ht="16.2" collapsed="1" thickBot="1" x14ac:dyDescent="0.35">
      <c r="A93" s="58" t="s">
        <v>101</v>
      </c>
      <c r="B93" s="21" t="s">
        <v>12</v>
      </c>
      <c r="C93" s="28">
        <f>C94+C98+C99+C101</f>
        <v>46369.33</v>
      </c>
      <c r="D93" s="127">
        <f t="shared" si="4"/>
        <v>556431.96</v>
      </c>
      <c r="E93" s="92">
        <f>SUM(E94:E101)</f>
        <v>3.051788576268347</v>
      </c>
    </row>
    <row r="94" spans="1:5" ht="35.4" hidden="1" customHeight="1" outlineLevel="1" thickBot="1" x14ac:dyDescent="0.35">
      <c r="A94" s="18" t="s">
        <v>102</v>
      </c>
      <c r="B94" s="117" t="s">
        <v>202</v>
      </c>
      <c r="C94" s="15">
        <v>28736</v>
      </c>
      <c r="D94" s="142">
        <f t="shared" si="4"/>
        <v>344832</v>
      </c>
      <c r="E94" s="97">
        <f>C94/C5</f>
        <v>1.0698137617155143</v>
      </c>
    </row>
    <row r="95" spans="1:5" ht="35.4" hidden="1" customHeight="1" outlineLevel="1" thickBot="1" x14ac:dyDescent="0.35">
      <c r="A95" s="18" t="s">
        <v>103</v>
      </c>
      <c r="B95" s="117" t="s">
        <v>205</v>
      </c>
      <c r="C95" s="15">
        <v>17242</v>
      </c>
      <c r="D95" s="142">
        <f t="shared" si="4"/>
        <v>206904</v>
      </c>
      <c r="E95" s="97">
        <f>C95/C5</f>
        <v>0.64190314864625897</v>
      </c>
    </row>
    <row r="96" spans="1:5" ht="35.4" hidden="1" customHeight="1" outlineLevel="1" thickBot="1" x14ac:dyDescent="0.35">
      <c r="A96" s="18" t="s">
        <v>104</v>
      </c>
      <c r="B96" s="9" t="s">
        <v>1</v>
      </c>
      <c r="C96" s="15">
        <v>11766</v>
      </c>
      <c r="D96" s="142">
        <f t="shared" si="4"/>
        <v>141192</v>
      </c>
      <c r="E96" s="97">
        <f>C96/C5</f>
        <v>0.43803691259551575</v>
      </c>
    </row>
    <row r="97" spans="1:5" ht="35.4" hidden="1" customHeight="1" outlineLevel="1" thickBot="1" x14ac:dyDescent="0.35">
      <c r="A97" s="18" t="s">
        <v>105</v>
      </c>
      <c r="B97" s="3" t="s">
        <v>137</v>
      </c>
      <c r="C97" s="15">
        <v>3596</v>
      </c>
      <c r="D97" s="142">
        <f t="shared" si="4"/>
        <v>43152</v>
      </c>
      <c r="E97" s="97">
        <f>C97/C5</f>
        <v>0.13387563638394312</v>
      </c>
    </row>
    <row r="98" spans="1:5" ht="31.8" hidden="1" outlineLevel="1" thickBot="1" x14ac:dyDescent="0.35">
      <c r="A98" s="18" t="s">
        <v>212</v>
      </c>
      <c r="B98" s="9" t="s">
        <v>131</v>
      </c>
      <c r="C98" s="15">
        <v>833.33</v>
      </c>
      <c r="D98" s="142">
        <f t="shared" si="4"/>
        <v>9999.9600000000009</v>
      </c>
      <c r="E98" s="97">
        <f>C98/C5</f>
        <v>3.1024077883156653E-2</v>
      </c>
    </row>
    <row r="99" spans="1:5" ht="36" hidden="1" customHeight="1" outlineLevel="1" thickBot="1" x14ac:dyDescent="0.35">
      <c r="A99" s="18" t="s">
        <v>213</v>
      </c>
      <c r="B99" s="4" t="s">
        <v>179</v>
      </c>
      <c r="C99" s="15">
        <v>1800</v>
      </c>
      <c r="D99" s="142">
        <f t="shared" si="4"/>
        <v>21600</v>
      </c>
      <c r="E99" s="97">
        <f>C99/C5</f>
        <v>6.7012276276723473E-2</v>
      </c>
    </row>
    <row r="100" spans="1:5" ht="55.2" hidden="1" customHeight="1" outlineLevel="1" thickBot="1" x14ac:dyDescent="0.35">
      <c r="A100" s="18" t="s">
        <v>214</v>
      </c>
      <c r="B100" s="4" t="s">
        <v>201</v>
      </c>
      <c r="C100" s="15">
        <v>3000</v>
      </c>
      <c r="D100" s="142">
        <f t="shared" si="4"/>
        <v>36000</v>
      </c>
      <c r="E100" s="97">
        <f>C100/C5</f>
        <v>0.11168712712787246</v>
      </c>
    </row>
    <row r="101" spans="1:5" ht="30.6" hidden="1" customHeight="1" outlineLevel="1" thickBot="1" x14ac:dyDescent="0.35">
      <c r="A101" s="18" t="s">
        <v>215</v>
      </c>
      <c r="B101" s="4" t="s">
        <v>44</v>
      </c>
      <c r="C101" s="15">
        <v>15000</v>
      </c>
      <c r="D101" s="142">
        <f t="shared" si="4"/>
        <v>180000</v>
      </c>
      <c r="E101" s="97">
        <f>C101/C5</f>
        <v>0.55843563563936227</v>
      </c>
    </row>
    <row r="102" spans="1:5" s="17" customFormat="1" ht="38.4" customHeight="1" collapsed="1" thickBot="1" x14ac:dyDescent="0.35">
      <c r="A102" s="58" t="s">
        <v>106</v>
      </c>
      <c r="B102" s="21" t="s">
        <v>13</v>
      </c>
      <c r="C102" s="26">
        <f>C103+C104+C105</f>
        <v>89193.600000000006</v>
      </c>
      <c r="D102" s="140">
        <f>D103+D104+D105</f>
        <v>1042327.2000000001</v>
      </c>
      <c r="E102" s="90">
        <f>E103+E104+E105</f>
        <v>3.3205923140642017</v>
      </c>
    </row>
    <row r="103" spans="1:5" ht="50.4" hidden="1" customHeight="1" outlineLevel="1" thickBot="1" x14ac:dyDescent="0.35">
      <c r="A103" s="18" t="s">
        <v>107</v>
      </c>
      <c r="B103" s="3" t="s">
        <v>140</v>
      </c>
      <c r="C103" s="12">
        <v>81985.600000000006</v>
      </c>
      <c r="D103" s="142">
        <f>C103*12</f>
        <v>983827.20000000007</v>
      </c>
      <c r="E103" s="93">
        <f>C103/C5</f>
        <v>3.0522453766183002</v>
      </c>
    </row>
    <row r="104" spans="1:5" ht="61.95" hidden="1" customHeight="1" outlineLevel="1" thickBot="1" x14ac:dyDescent="0.35">
      <c r="A104" s="18" t="s">
        <v>108</v>
      </c>
      <c r="B104" s="9" t="s">
        <v>14</v>
      </c>
      <c r="C104" s="12">
        <v>7000</v>
      </c>
      <c r="D104" s="142">
        <v>56000</v>
      </c>
      <c r="E104" s="93">
        <f>C104/C5</f>
        <v>0.2606032966317024</v>
      </c>
    </row>
    <row r="105" spans="1:5" ht="33.6" hidden="1" customHeight="1" outlineLevel="1" thickBot="1" x14ac:dyDescent="0.35">
      <c r="A105" s="18" t="s">
        <v>109</v>
      </c>
      <c r="B105" s="3" t="s">
        <v>141</v>
      </c>
      <c r="C105" s="12">
        <v>208</v>
      </c>
      <c r="D105" s="142">
        <v>2500</v>
      </c>
      <c r="E105" s="93">
        <f>C105/C5</f>
        <v>7.7436408141991564E-3</v>
      </c>
    </row>
    <row r="106" spans="1:5" s="17" customFormat="1" ht="29.4" customHeight="1" collapsed="1" thickBot="1" x14ac:dyDescent="0.35">
      <c r="A106" s="58" t="s">
        <v>110</v>
      </c>
      <c r="B106" s="21" t="s">
        <v>144</v>
      </c>
      <c r="C106" s="26">
        <f>C107</f>
        <v>700</v>
      </c>
      <c r="D106" s="143">
        <f>C106*12</f>
        <v>8400</v>
      </c>
      <c r="E106" s="92">
        <f>E107</f>
        <v>2.6060329663170238E-2</v>
      </c>
    </row>
    <row r="107" spans="1:5" ht="37.950000000000003" hidden="1" customHeight="1" outlineLevel="1" thickBot="1" x14ac:dyDescent="0.35">
      <c r="A107" s="18" t="s">
        <v>111</v>
      </c>
      <c r="B107" s="3" t="s">
        <v>15</v>
      </c>
      <c r="C107" s="12">
        <v>700</v>
      </c>
      <c r="D107" s="142">
        <f>C107*12</f>
        <v>8400</v>
      </c>
      <c r="E107" s="93">
        <f>C107/C5</f>
        <v>2.6060329663170238E-2</v>
      </c>
    </row>
    <row r="108" spans="1:5" s="17" customFormat="1" ht="40.200000000000003" customHeight="1" collapsed="1" thickBot="1" x14ac:dyDescent="0.35">
      <c r="A108" s="58" t="s">
        <v>112</v>
      </c>
      <c r="B108" s="21" t="s">
        <v>142</v>
      </c>
      <c r="C108" s="26">
        <f>C109</f>
        <v>1500</v>
      </c>
      <c r="D108" s="140">
        <f>D109</f>
        <v>18000</v>
      </c>
      <c r="E108" s="90">
        <f>E109</f>
        <v>5.584356356393623E-2</v>
      </c>
    </row>
    <row r="109" spans="1:5" ht="60.6" hidden="1" customHeight="1" outlineLevel="1" thickBot="1" x14ac:dyDescent="0.35">
      <c r="A109" s="18" t="s">
        <v>113</v>
      </c>
      <c r="B109" s="9" t="s">
        <v>16</v>
      </c>
      <c r="C109" s="12">
        <v>1500</v>
      </c>
      <c r="D109" s="142">
        <f>C109*12</f>
        <v>18000</v>
      </c>
      <c r="E109" s="93">
        <f>C109/C5</f>
        <v>5.584356356393623E-2</v>
      </c>
    </row>
    <row r="110" spans="1:5" s="17" customFormat="1" ht="39" customHeight="1" collapsed="1" thickBot="1" x14ac:dyDescent="0.35">
      <c r="A110" s="58" t="s">
        <v>114</v>
      </c>
      <c r="B110" s="21" t="s">
        <v>143</v>
      </c>
      <c r="C110" s="168">
        <f>SUM(C111:C113)</f>
        <v>1275</v>
      </c>
      <c r="D110" s="169">
        <f>SUM(D111:D113)</f>
        <v>15300</v>
      </c>
      <c r="E110" s="170">
        <f>SUM(E111:E113)</f>
        <v>4.7467029029345791E-2</v>
      </c>
    </row>
    <row r="111" spans="1:5" ht="31.2" hidden="1" customHeight="1" outlineLevel="1" thickBot="1" x14ac:dyDescent="0.35">
      <c r="A111" s="18" t="s">
        <v>115</v>
      </c>
      <c r="B111" s="24" t="s">
        <v>17</v>
      </c>
      <c r="C111" s="171">
        <v>1000</v>
      </c>
      <c r="D111" s="172">
        <f>C111*12</f>
        <v>12000</v>
      </c>
      <c r="E111" s="173">
        <f>C111/C5</f>
        <v>3.7229042375957484E-2</v>
      </c>
    </row>
    <row r="112" spans="1:5" ht="39" hidden="1" customHeight="1" outlineLevel="1" thickBot="1" x14ac:dyDescent="0.35">
      <c r="A112" s="18" t="s">
        <v>180</v>
      </c>
      <c r="B112" s="24" t="s">
        <v>18</v>
      </c>
      <c r="C112" s="171">
        <v>75</v>
      </c>
      <c r="D112" s="172">
        <f>C112*12</f>
        <v>900</v>
      </c>
      <c r="E112" s="173">
        <f>C112/C5</f>
        <v>2.7921781781968112E-3</v>
      </c>
    </row>
    <row r="113" spans="1:5" ht="36" hidden="1" customHeight="1" outlineLevel="1" thickBot="1" x14ac:dyDescent="0.35">
      <c r="A113" s="18" t="s">
        <v>181</v>
      </c>
      <c r="B113" s="24" t="s">
        <v>19</v>
      </c>
      <c r="C113" s="171">
        <v>200</v>
      </c>
      <c r="D113" s="172">
        <f>C113*12</f>
        <v>2400</v>
      </c>
      <c r="E113" s="173">
        <f>C113/C5</f>
        <v>7.4458084751914972E-3</v>
      </c>
    </row>
    <row r="114" spans="1:5" s="74" customFormat="1" ht="36.6" customHeight="1" collapsed="1" thickBot="1" x14ac:dyDescent="0.35">
      <c r="A114" s="72" t="s">
        <v>54</v>
      </c>
      <c r="B114" s="73" t="s">
        <v>47</v>
      </c>
      <c r="C114" s="174">
        <f>C115</f>
        <v>15988</v>
      </c>
      <c r="D114" s="174">
        <f>D115</f>
        <v>191856</v>
      </c>
      <c r="E114" s="176">
        <f>E115</f>
        <v>0.5952179295068083</v>
      </c>
    </row>
    <row r="115" spans="1:5" ht="63.6" hidden="1" customHeight="1" outlineLevel="1" thickBot="1" x14ac:dyDescent="0.35">
      <c r="A115" s="85" t="s">
        <v>182</v>
      </c>
      <c r="B115" s="2" t="s">
        <v>49</v>
      </c>
      <c r="C115" s="19">
        <v>15988</v>
      </c>
      <c r="D115" s="144">
        <f>C115*12</f>
        <v>191856</v>
      </c>
      <c r="E115" s="104">
        <f>C115/C5</f>
        <v>0.5952179295068083</v>
      </c>
    </row>
    <row r="116" spans="1:5" s="62" customFormat="1" ht="37.200000000000003" customHeight="1" collapsed="1" thickBot="1" x14ac:dyDescent="0.35">
      <c r="A116" s="107" t="s">
        <v>126</v>
      </c>
      <c r="B116" s="108" t="s">
        <v>162</v>
      </c>
      <c r="C116" s="183">
        <f>C117</f>
        <v>80067</v>
      </c>
      <c r="D116" s="145">
        <f>D117</f>
        <v>960804</v>
      </c>
      <c r="E116" s="109">
        <f>E117</f>
        <v>0</v>
      </c>
    </row>
    <row r="117" spans="1:5" s="69" customFormat="1" ht="50.4" customHeight="1" thickBot="1" x14ac:dyDescent="0.4">
      <c r="A117" s="65" t="s">
        <v>54</v>
      </c>
      <c r="B117" s="70" t="s">
        <v>124</v>
      </c>
      <c r="C117" s="71">
        <f>SUM(C118:C121)</f>
        <v>80067</v>
      </c>
      <c r="D117" s="146">
        <f>SUM(D118:D121)</f>
        <v>960804</v>
      </c>
      <c r="E117" s="89"/>
    </row>
    <row r="118" spans="1:5" s="179" customFormat="1" ht="52.95" hidden="1" customHeight="1" outlineLevel="1" thickBot="1" x14ac:dyDescent="0.35">
      <c r="A118" s="36" t="s">
        <v>100</v>
      </c>
      <c r="B118" s="177" t="s">
        <v>46</v>
      </c>
      <c r="C118" s="178">
        <f>D118/12</f>
        <v>6667</v>
      </c>
      <c r="D118" s="139">
        <v>80004</v>
      </c>
      <c r="E118" s="95"/>
    </row>
    <row r="119" spans="1:5" s="179" customFormat="1" ht="48" hidden="1" customHeight="1" outlineLevel="1" thickBot="1" x14ac:dyDescent="0.35">
      <c r="A119" s="36" t="s">
        <v>116</v>
      </c>
      <c r="B119" s="177" t="s">
        <v>187</v>
      </c>
      <c r="C119" s="178">
        <v>70000</v>
      </c>
      <c r="D119" s="139">
        <f>C119*12</f>
        <v>840000</v>
      </c>
      <c r="E119" s="95"/>
    </row>
    <row r="120" spans="1:5" s="5" customFormat="1" ht="33.6" hidden="1" customHeight="1" outlineLevel="1" thickBot="1" x14ac:dyDescent="0.35">
      <c r="A120" s="36" t="s">
        <v>70</v>
      </c>
      <c r="B120" s="180" t="s">
        <v>188</v>
      </c>
      <c r="C120" s="181">
        <v>1700</v>
      </c>
      <c r="D120" s="139">
        <f>C120*12</f>
        <v>20400</v>
      </c>
      <c r="E120" s="182"/>
    </row>
    <row r="121" spans="1:5" s="5" customFormat="1" ht="33.6" hidden="1" customHeight="1" outlineLevel="1" thickBot="1" x14ac:dyDescent="0.35">
      <c r="A121" s="36" t="s">
        <v>117</v>
      </c>
      <c r="B121" s="180" t="s">
        <v>189</v>
      </c>
      <c r="C121" s="181">
        <v>1700</v>
      </c>
      <c r="D121" s="139">
        <f>C121*12</f>
        <v>20400</v>
      </c>
      <c r="E121" s="182"/>
    </row>
    <row r="122" spans="1:5" s="76" customFormat="1" ht="18.600000000000001" collapsed="1" thickBot="1" x14ac:dyDescent="0.35">
      <c r="A122" s="75" t="s">
        <v>56</v>
      </c>
      <c r="B122" s="111" t="s">
        <v>48</v>
      </c>
      <c r="C122" s="112">
        <f>C29</f>
        <v>839433.23666666658</v>
      </c>
      <c r="D122" s="128">
        <f t="shared" ref="D122" si="5">D29</f>
        <v>9843332.8000000007</v>
      </c>
      <c r="E122" s="110"/>
    </row>
    <row r="123" spans="1:5" ht="31.8" thickBot="1" x14ac:dyDescent="0.35">
      <c r="A123" s="40"/>
      <c r="B123" s="49" t="s">
        <v>184</v>
      </c>
      <c r="C123" s="20"/>
      <c r="D123" s="144"/>
      <c r="E123" s="119"/>
    </row>
    <row r="124" spans="1:5" ht="56.4" customHeight="1" thickBot="1" x14ac:dyDescent="0.35">
      <c r="A124" s="40"/>
      <c r="B124" s="49" t="s">
        <v>206</v>
      </c>
      <c r="C124" s="20"/>
      <c r="D124" s="144"/>
      <c r="E124" s="156">
        <v>29.76</v>
      </c>
    </row>
    <row r="125" spans="1:5" ht="16.2" thickBot="1" x14ac:dyDescent="0.35">
      <c r="A125" s="41"/>
      <c r="B125" s="50"/>
      <c r="C125" s="23"/>
      <c r="D125" s="147"/>
      <c r="E125" s="106"/>
    </row>
    <row r="126" spans="1:5" ht="15" thickBot="1" x14ac:dyDescent="0.35">
      <c r="A126" s="40"/>
      <c r="B126" s="48"/>
      <c r="C126" s="20"/>
      <c r="D126" s="144"/>
      <c r="E126" s="105"/>
    </row>
    <row r="127" spans="1:5" ht="39" customHeight="1" x14ac:dyDescent="0.3">
      <c r="A127" s="120"/>
      <c r="B127" s="197"/>
      <c r="C127" s="197"/>
      <c r="D127" s="197"/>
      <c r="E127" s="197"/>
    </row>
    <row r="128" spans="1:5" s="51" customFormat="1" ht="48" customHeight="1" x14ac:dyDescent="0.25">
      <c r="A128" s="121" t="s">
        <v>161</v>
      </c>
      <c r="B128" s="198" t="s">
        <v>119</v>
      </c>
      <c r="C128" s="198"/>
      <c r="D128" s="198"/>
      <c r="E128" s="198"/>
    </row>
    <row r="129" spans="1:5" s="51" customFormat="1" ht="13.2" x14ac:dyDescent="0.25">
      <c r="A129" s="52"/>
      <c r="B129" s="53"/>
      <c r="C129" s="54"/>
      <c r="D129" s="57"/>
      <c r="E129" s="98"/>
    </row>
    <row r="130" spans="1:5" s="126" customFormat="1" ht="18" customHeight="1" x14ac:dyDescent="0.3">
      <c r="A130" s="122"/>
      <c r="B130" s="199" t="s">
        <v>218</v>
      </c>
      <c r="C130" s="199"/>
      <c r="D130" s="199"/>
      <c r="E130" s="199"/>
    </row>
    <row r="131" spans="1:5" x14ac:dyDescent="0.3">
      <c r="A131" s="55"/>
      <c r="B131" s="56"/>
      <c r="C131" s="57"/>
      <c r="D131" s="57"/>
      <c r="E131" s="99"/>
    </row>
    <row r="132" spans="1:5" x14ac:dyDescent="0.3">
      <c r="A132" s="55"/>
      <c r="B132" s="56"/>
      <c r="C132" s="57"/>
      <c r="D132" s="57"/>
      <c r="E132" s="99"/>
    </row>
    <row r="138" spans="1:5" s="77" customFormat="1" ht="15.6" x14ac:dyDescent="0.3">
      <c r="A138" s="39"/>
      <c r="B138" s="10"/>
      <c r="C138" s="118"/>
      <c r="D138" s="130"/>
      <c r="E138" s="86"/>
    </row>
  </sheetData>
  <autoFilter ref="A6:D6"/>
  <mergeCells count="5">
    <mergeCell ref="A2:D2"/>
    <mergeCell ref="A3:E3"/>
    <mergeCell ref="B127:E127"/>
    <mergeCell ref="B128:E128"/>
    <mergeCell ref="B130:E130"/>
  </mergeCells>
  <pageMargins left="0.11811023622047245" right="0.19685039370078741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- 2020</vt:lpstr>
      <vt:lpstr>Смета - краткая</vt:lpstr>
      <vt:lpstr>'Смета - 2020'!Заголовки_для_печати</vt:lpstr>
      <vt:lpstr>'Смета - краткая'!Заголовки_для_печати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2019-11-25T07:07:17Z</cp:lastPrinted>
  <dcterms:created xsi:type="dcterms:W3CDTF">2017-11-10T08:01:47Z</dcterms:created>
  <dcterms:modified xsi:type="dcterms:W3CDTF">2020-03-13T03:31:05Z</dcterms:modified>
</cp:coreProperties>
</file>